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COUNTS (NLOB)\2020\Account Files\Branch Council Meetings\BoD 2020 -1-13\"/>
    </mc:Choice>
  </mc:AlternateContent>
  <xr:revisionPtr revIDLastSave="0" documentId="13_ncr:1_{861864B9-CF8C-4C47-A03C-B27565968C98}" xr6:coauthVersionLast="45" xr6:coauthVersionMax="45" xr10:uidLastSave="{00000000-0000-0000-0000-000000000000}"/>
  <bookViews>
    <workbookView xWindow="-120" yWindow="-120" windowWidth="24240" windowHeight="13740" activeTab="2" xr2:uid="{14F137DC-5BF4-4980-A7AC-A2C40C876BCB}"/>
  </bookViews>
  <sheets>
    <sheet name="Dec Account" sheetId="3" r:id="rId1"/>
    <sheet name="Dec Reconciliation" sheetId="4" r:id="rId2"/>
    <sheet name="Branch Balance Sheet" sheetId="1" r:id="rId3"/>
    <sheet name="Branch Income-Expense Sheet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'Dec Account'!$A$1:$N$224</definedName>
    <definedName name="_xlnm.Print_Area" localSheetId="2">'Branch Balance Sheet'!$A$1:$M$47</definedName>
    <definedName name="_xlnm.Print_Area" localSheetId="3">'Branch Income-Expense Sheet'!$A$1:$Q$51</definedName>
    <definedName name="_xlnm.Print_Area" localSheetId="0">'Dec Account'!$A$2:$N$30</definedName>
    <definedName name="_xlnm.Print_Titles" localSheetId="3">'Branch Income-Expense Sheet'!$A:$A,'Branch Income-Expense Sheet'!$1:$6</definedName>
    <definedName name="_xlnm.Print_Titles" localSheetId="0">'Dec Account'!$1:$3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4" l="1"/>
  <c r="G19" i="4"/>
  <c r="B25" i="4" s="1"/>
  <c r="B27" i="4" s="1"/>
  <c r="G27" i="3"/>
  <c r="E27" i="3"/>
  <c r="L21" i="3"/>
  <c r="L11" i="3"/>
  <c r="G4" i="3"/>
  <c r="P51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M43" i="2" s="1"/>
  <c r="L40" i="2"/>
  <c r="L43" i="2" s="1"/>
  <c r="K40" i="2"/>
  <c r="J40" i="2"/>
  <c r="I40" i="2"/>
  <c r="I43" i="2" s="1"/>
  <c r="H40" i="2"/>
  <c r="G40" i="2"/>
  <c r="F40" i="2"/>
  <c r="F43" i="2" s="1"/>
  <c r="E40" i="2"/>
  <c r="E43" i="2" s="1"/>
  <c r="D40" i="2"/>
  <c r="D43" i="2" s="1"/>
  <c r="C40" i="2"/>
  <c r="B40" i="2"/>
  <c r="Q35" i="2"/>
  <c r="M35" i="2"/>
  <c r="L35" i="2"/>
  <c r="K35" i="2"/>
  <c r="J35" i="2"/>
  <c r="I35" i="2"/>
  <c r="H35" i="2"/>
  <c r="G35" i="2"/>
  <c r="F35" i="2"/>
  <c r="E35" i="2"/>
  <c r="D35" i="2"/>
  <c r="C35" i="2"/>
  <c r="B35" i="2"/>
  <c r="Q34" i="2"/>
  <c r="M34" i="2"/>
  <c r="L34" i="2"/>
  <c r="K34" i="2"/>
  <c r="J34" i="2"/>
  <c r="I34" i="2"/>
  <c r="H34" i="2"/>
  <c r="G34" i="2"/>
  <c r="F34" i="2"/>
  <c r="E34" i="2"/>
  <c r="D34" i="2"/>
  <c r="C34" i="2"/>
  <c r="B34" i="2"/>
  <c r="Q33" i="2"/>
  <c r="M33" i="2"/>
  <c r="L33" i="2"/>
  <c r="K33" i="2"/>
  <c r="J33" i="2"/>
  <c r="I33" i="2"/>
  <c r="H33" i="2"/>
  <c r="G33" i="2"/>
  <c r="F33" i="2"/>
  <c r="E33" i="2"/>
  <c r="D33" i="2"/>
  <c r="C33" i="2"/>
  <c r="B33" i="2"/>
  <c r="Q32" i="2"/>
  <c r="M32" i="2"/>
  <c r="L32" i="2"/>
  <c r="K32" i="2"/>
  <c r="J32" i="2"/>
  <c r="I32" i="2"/>
  <c r="H32" i="2"/>
  <c r="G32" i="2"/>
  <c r="F32" i="2"/>
  <c r="E32" i="2"/>
  <c r="D32" i="2"/>
  <c r="C32" i="2"/>
  <c r="B32" i="2"/>
  <c r="Q31" i="2"/>
  <c r="M31" i="2"/>
  <c r="L31" i="2"/>
  <c r="K31" i="2"/>
  <c r="J31" i="2"/>
  <c r="I31" i="2"/>
  <c r="H31" i="2"/>
  <c r="G31" i="2"/>
  <c r="F31" i="2"/>
  <c r="E31" i="2"/>
  <c r="D31" i="2"/>
  <c r="C31" i="2"/>
  <c r="B31" i="2"/>
  <c r="Q30" i="2"/>
  <c r="M30" i="2"/>
  <c r="L30" i="2"/>
  <c r="K30" i="2"/>
  <c r="J30" i="2"/>
  <c r="I30" i="2"/>
  <c r="H30" i="2"/>
  <c r="G30" i="2"/>
  <c r="F30" i="2"/>
  <c r="E30" i="2"/>
  <c r="D30" i="2"/>
  <c r="C30" i="2"/>
  <c r="B30" i="2"/>
  <c r="Q29" i="2"/>
  <c r="M29" i="2"/>
  <c r="L29" i="2"/>
  <c r="K29" i="2"/>
  <c r="J29" i="2"/>
  <c r="I29" i="2"/>
  <c r="H29" i="2"/>
  <c r="G29" i="2"/>
  <c r="F29" i="2"/>
  <c r="E29" i="2"/>
  <c r="D29" i="2"/>
  <c r="C29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M22" i="2"/>
  <c r="L22" i="2"/>
  <c r="K22" i="2"/>
  <c r="J22" i="2"/>
  <c r="I22" i="2"/>
  <c r="H22" i="2"/>
  <c r="G22" i="2"/>
  <c r="F22" i="2"/>
  <c r="E22" i="2"/>
  <c r="D22" i="2"/>
  <c r="C22" i="2"/>
  <c r="B22" i="2"/>
  <c r="M21" i="2"/>
  <c r="L21" i="2"/>
  <c r="L24" i="2" s="1"/>
  <c r="K21" i="2"/>
  <c r="K24" i="2" s="1"/>
  <c r="J21" i="2"/>
  <c r="J24" i="2" s="1"/>
  <c r="I21" i="2"/>
  <c r="H21" i="2"/>
  <c r="G21" i="2"/>
  <c r="G24" i="2" s="1"/>
  <c r="F21" i="2"/>
  <c r="E21" i="2"/>
  <c r="D21" i="2"/>
  <c r="C21" i="2"/>
  <c r="C24" i="2" s="1"/>
  <c r="B21" i="2"/>
  <c r="Q16" i="2"/>
  <c r="M16" i="2"/>
  <c r="L16" i="2"/>
  <c r="K16" i="2"/>
  <c r="J16" i="2"/>
  <c r="I16" i="2"/>
  <c r="H16" i="2"/>
  <c r="G16" i="2"/>
  <c r="F16" i="2"/>
  <c r="E16" i="2"/>
  <c r="D16" i="2"/>
  <c r="C16" i="2"/>
  <c r="B16" i="2"/>
  <c r="Q15" i="2"/>
  <c r="M15" i="2"/>
  <c r="L15" i="2"/>
  <c r="K15" i="2"/>
  <c r="J15" i="2"/>
  <c r="I15" i="2"/>
  <c r="H15" i="2"/>
  <c r="G15" i="2"/>
  <c r="F15" i="2"/>
  <c r="E15" i="2"/>
  <c r="D15" i="2"/>
  <c r="C15" i="2"/>
  <c r="B15" i="2"/>
  <c r="Q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Q13" i="2"/>
  <c r="M13" i="2"/>
  <c r="L13" i="2"/>
  <c r="K13" i="2"/>
  <c r="J13" i="2"/>
  <c r="I13" i="2"/>
  <c r="H13" i="2"/>
  <c r="G13" i="2"/>
  <c r="F13" i="2"/>
  <c r="E13" i="2"/>
  <c r="D13" i="2"/>
  <c r="C13" i="2"/>
  <c r="B13" i="2"/>
  <c r="Q12" i="2"/>
  <c r="M12" i="2"/>
  <c r="L12" i="2"/>
  <c r="K12" i="2"/>
  <c r="J12" i="2"/>
  <c r="I12" i="2"/>
  <c r="H12" i="2"/>
  <c r="G12" i="2"/>
  <c r="F12" i="2"/>
  <c r="E12" i="2"/>
  <c r="D12" i="2"/>
  <c r="C12" i="2"/>
  <c r="B12" i="2"/>
  <c r="Q11" i="2"/>
  <c r="M11" i="2"/>
  <c r="L11" i="2"/>
  <c r="K11" i="2"/>
  <c r="J11" i="2"/>
  <c r="I11" i="2"/>
  <c r="H11" i="2"/>
  <c r="G11" i="2"/>
  <c r="F11" i="2"/>
  <c r="E11" i="2"/>
  <c r="D11" i="2"/>
  <c r="C11" i="2"/>
  <c r="B11" i="2"/>
  <c r="Q10" i="2"/>
  <c r="M10" i="2"/>
  <c r="L10" i="2"/>
  <c r="K10" i="2"/>
  <c r="J10" i="2"/>
  <c r="I10" i="2"/>
  <c r="H10" i="2"/>
  <c r="G10" i="2"/>
  <c r="F10" i="2"/>
  <c r="E10" i="2"/>
  <c r="D10" i="2"/>
  <c r="C10" i="2"/>
  <c r="B10" i="2"/>
  <c r="Q9" i="2"/>
  <c r="M9" i="2"/>
  <c r="L9" i="2"/>
  <c r="K9" i="2"/>
  <c r="J9" i="2"/>
  <c r="I9" i="2"/>
  <c r="H9" i="2"/>
  <c r="G9" i="2"/>
  <c r="F9" i="2"/>
  <c r="E9" i="2"/>
  <c r="D9" i="2"/>
  <c r="C9" i="2"/>
  <c r="B9" i="2"/>
  <c r="Q8" i="2"/>
  <c r="M8" i="2"/>
  <c r="L8" i="2"/>
  <c r="K8" i="2"/>
  <c r="J8" i="2"/>
  <c r="I8" i="2"/>
  <c r="H8" i="2"/>
  <c r="G8" i="2"/>
  <c r="F8" i="2"/>
  <c r="E8" i="2"/>
  <c r="D8" i="2"/>
  <c r="C8" i="2"/>
  <c r="B8" i="2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M41" i="1"/>
  <c r="L41" i="1"/>
  <c r="K41" i="1"/>
  <c r="J41" i="1"/>
  <c r="I41" i="1"/>
  <c r="H41" i="1"/>
  <c r="G41" i="1"/>
  <c r="F41" i="1"/>
  <c r="E41" i="1"/>
  <c r="D41" i="1"/>
  <c r="C41" i="1"/>
  <c r="B41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M34" i="1" s="1"/>
  <c r="L31" i="1"/>
  <c r="L34" i="1" s="1"/>
  <c r="K31" i="1"/>
  <c r="K34" i="1" s="1"/>
  <c r="J31" i="1"/>
  <c r="J34" i="1" s="1"/>
  <c r="I31" i="1"/>
  <c r="I34" i="1" s="1"/>
  <c r="H31" i="1"/>
  <c r="H34" i="1" s="1"/>
  <c r="G31" i="1"/>
  <c r="G34" i="1" s="1"/>
  <c r="F31" i="1"/>
  <c r="F34" i="1" s="1"/>
  <c r="E31" i="1"/>
  <c r="E34" i="1" s="1"/>
  <c r="D31" i="1"/>
  <c r="D34" i="1" s="1"/>
  <c r="C31" i="1"/>
  <c r="C34" i="1" s="1"/>
  <c r="B31" i="1"/>
  <c r="B34" i="1" s="1"/>
  <c r="M28" i="1"/>
  <c r="L28" i="1"/>
  <c r="K28" i="1"/>
  <c r="J28" i="1"/>
  <c r="I28" i="1"/>
  <c r="H28" i="1"/>
  <c r="G28" i="1"/>
  <c r="F28" i="1"/>
  <c r="E28" i="1"/>
  <c r="D28" i="1"/>
  <c r="C28" i="1"/>
  <c r="B28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M26" i="1" s="1"/>
  <c r="M36" i="1" s="1"/>
  <c r="L23" i="1"/>
  <c r="L26" i="1" s="1"/>
  <c r="L36" i="1" s="1"/>
  <c r="K23" i="1"/>
  <c r="K26" i="1" s="1"/>
  <c r="K36" i="1" s="1"/>
  <c r="J23" i="1"/>
  <c r="J26" i="1" s="1"/>
  <c r="J36" i="1" s="1"/>
  <c r="I23" i="1"/>
  <c r="I26" i="1" s="1"/>
  <c r="I36" i="1" s="1"/>
  <c r="H23" i="1"/>
  <c r="H26" i="1" s="1"/>
  <c r="H36" i="1" s="1"/>
  <c r="G23" i="1"/>
  <c r="G26" i="1" s="1"/>
  <c r="G36" i="1" s="1"/>
  <c r="F23" i="1"/>
  <c r="F26" i="1" s="1"/>
  <c r="F36" i="1" s="1"/>
  <c r="E23" i="1"/>
  <c r="E26" i="1" s="1"/>
  <c r="E36" i="1" s="1"/>
  <c r="D23" i="1"/>
  <c r="D26" i="1" s="1"/>
  <c r="D36" i="1" s="1"/>
  <c r="C23" i="1"/>
  <c r="C26" i="1" s="1"/>
  <c r="C36" i="1" s="1"/>
  <c r="B23" i="1"/>
  <c r="B26" i="1" s="1"/>
  <c r="B36" i="1" s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M17" i="1" s="1"/>
  <c r="L11" i="1"/>
  <c r="L17" i="1" s="1"/>
  <c r="K11" i="1"/>
  <c r="K17" i="1" s="1"/>
  <c r="J11" i="1"/>
  <c r="J17" i="1" s="1"/>
  <c r="I11" i="1"/>
  <c r="I17" i="1" s="1"/>
  <c r="H11" i="1"/>
  <c r="H17" i="1" s="1"/>
  <c r="G11" i="1"/>
  <c r="G17" i="1" s="1"/>
  <c r="F11" i="1"/>
  <c r="F17" i="1" s="1"/>
  <c r="E11" i="1"/>
  <c r="E17" i="1" s="1"/>
  <c r="D11" i="1"/>
  <c r="D17" i="1" s="1"/>
  <c r="C11" i="1"/>
  <c r="C17" i="1" s="1"/>
  <c r="B11" i="1"/>
  <c r="B17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H43" i="2" l="1"/>
  <c r="P9" i="2"/>
  <c r="O10" i="2"/>
  <c r="R10" i="2" s="1"/>
  <c r="F17" i="2"/>
  <c r="P13" i="2"/>
  <c r="P29" i="2"/>
  <c r="G36" i="2"/>
  <c r="K36" i="2"/>
  <c r="O30" i="2"/>
  <c r="D17" i="2"/>
  <c r="H17" i="2"/>
  <c r="H26" i="2" s="1"/>
  <c r="B17" i="2"/>
  <c r="D24" i="2"/>
  <c r="D51" i="2" s="1"/>
  <c r="H24" i="2"/>
  <c r="H51" i="2" s="1"/>
  <c r="P30" i="2"/>
  <c r="C43" i="2"/>
  <c r="C51" i="2" s="1"/>
  <c r="G43" i="2"/>
  <c r="K43" i="2"/>
  <c r="E17" i="2"/>
  <c r="P10" i="2"/>
  <c r="O11" i="2"/>
  <c r="R11" i="2" s="1"/>
  <c r="O14" i="2"/>
  <c r="R14" i="2" s="1"/>
  <c r="Q17" i="2"/>
  <c r="L17" i="2"/>
  <c r="L26" i="2" s="1"/>
  <c r="D36" i="2"/>
  <c r="D45" i="2" s="1"/>
  <c r="H36" i="2"/>
  <c r="P35" i="2"/>
  <c r="C36" i="2"/>
  <c r="C45" i="2" s="1"/>
  <c r="P11" i="2"/>
  <c r="O12" i="2"/>
  <c r="R12" i="2" s="1"/>
  <c r="M17" i="2"/>
  <c r="O21" i="2"/>
  <c r="B24" i="2"/>
  <c r="F24" i="2"/>
  <c r="F51" i="2" s="1"/>
  <c r="E36" i="2"/>
  <c r="E45" i="2" s="1"/>
  <c r="I36" i="2"/>
  <c r="I45" i="2" s="1"/>
  <c r="M36" i="2"/>
  <c r="M45" i="2" s="1"/>
  <c r="P33" i="2"/>
  <c r="O34" i="2"/>
  <c r="R34" i="2" s="1"/>
  <c r="P34" i="2"/>
  <c r="P8" i="2"/>
  <c r="O9" i="2"/>
  <c r="R9" i="2" s="1"/>
  <c r="P12" i="2"/>
  <c r="O13" i="2"/>
  <c r="R13" i="2" s="1"/>
  <c r="G51" i="2"/>
  <c r="K51" i="2"/>
  <c r="B36" i="2"/>
  <c r="F36" i="2"/>
  <c r="F49" i="2" s="1"/>
  <c r="J36" i="2"/>
  <c r="J45" i="2" s="1"/>
  <c r="P31" i="2"/>
  <c r="O32" i="2"/>
  <c r="P32" i="2"/>
  <c r="B43" i="2"/>
  <c r="J43" i="2"/>
  <c r="L27" i="3"/>
  <c r="M27" i="3" s="1"/>
  <c r="B3" i="4" s="1"/>
  <c r="B4" i="4" s="1"/>
  <c r="J51" i="2"/>
  <c r="G17" i="2"/>
  <c r="H45" i="2"/>
  <c r="O23" i="2"/>
  <c r="R32" i="2"/>
  <c r="L36" i="2"/>
  <c r="L45" i="2" s="1"/>
  <c r="P16" i="2"/>
  <c r="O16" i="2"/>
  <c r="R16" i="2" s="1"/>
  <c r="I17" i="2"/>
  <c r="E24" i="2"/>
  <c r="E51" i="2" s="1"/>
  <c r="I24" i="2"/>
  <c r="I51" i="2" s="1"/>
  <c r="M24" i="2"/>
  <c r="M51" i="2" s="1"/>
  <c r="O31" i="2"/>
  <c r="R31" i="2" s="1"/>
  <c r="O33" i="2"/>
  <c r="R33" i="2" s="1"/>
  <c r="O35" i="2"/>
  <c r="R35" i="2" s="1"/>
  <c r="O40" i="2"/>
  <c r="O41" i="2"/>
  <c r="O42" i="2"/>
  <c r="C17" i="2"/>
  <c r="C26" i="2" s="1"/>
  <c r="K17" i="2"/>
  <c r="O22" i="2"/>
  <c r="L51" i="2"/>
  <c r="R30" i="2"/>
  <c r="O8" i="2"/>
  <c r="P14" i="2"/>
  <c r="P15" i="2"/>
  <c r="O15" i="2"/>
  <c r="R15" i="2" s="1"/>
  <c r="J17" i="2"/>
  <c r="R29" i="2"/>
  <c r="Q36" i="2"/>
  <c r="O29" i="2"/>
  <c r="F42" i="1"/>
  <c r="F44" i="1" s="1"/>
  <c r="F47" i="1" s="1"/>
  <c r="F49" i="1" s="1"/>
  <c r="J42" i="1"/>
  <c r="J44" i="1" s="1"/>
  <c r="J47" i="1" s="1"/>
  <c r="J49" i="1" s="1"/>
  <c r="G42" i="1"/>
  <c r="G44" i="1" s="1"/>
  <c r="D42" i="1"/>
  <c r="D44" i="1" s="1"/>
  <c r="H42" i="1"/>
  <c r="H44" i="1" s="1"/>
  <c r="H47" i="1" s="1"/>
  <c r="H49" i="1" s="1"/>
  <c r="L42" i="1"/>
  <c r="L44" i="1" s="1"/>
  <c r="L47" i="1" s="1"/>
  <c r="L49" i="1" s="1"/>
  <c r="D47" i="1"/>
  <c r="D49" i="1" s="1"/>
  <c r="B42" i="1"/>
  <c r="B44" i="1" s="1"/>
  <c r="B47" i="1" s="1"/>
  <c r="B49" i="1" s="1"/>
  <c r="C42" i="1"/>
  <c r="C44" i="1" s="1"/>
  <c r="C47" i="1" s="1"/>
  <c r="C49" i="1" s="1"/>
  <c r="K42" i="1"/>
  <c r="K44" i="1" s="1"/>
  <c r="K47" i="1" s="1"/>
  <c r="K49" i="1" s="1"/>
  <c r="G47" i="1"/>
  <c r="G49" i="1" s="1"/>
  <c r="E42" i="1"/>
  <c r="E44" i="1" s="1"/>
  <c r="I42" i="1"/>
  <c r="I44" i="1" s="1"/>
  <c r="I47" i="1" s="1"/>
  <c r="I49" i="1" s="1"/>
  <c r="M42" i="1"/>
  <c r="M44" i="1" s="1"/>
  <c r="M47" i="1" s="1"/>
  <c r="M49" i="1" s="1"/>
  <c r="E47" i="1"/>
  <c r="E49" i="1" s="1"/>
  <c r="H47" i="2" l="1"/>
  <c r="G49" i="2"/>
  <c r="E49" i="2"/>
  <c r="O24" i="2"/>
  <c r="K49" i="2"/>
  <c r="K45" i="2"/>
  <c r="I49" i="2"/>
  <c r="B45" i="2"/>
  <c r="G45" i="2"/>
  <c r="B49" i="2"/>
  <c r="P17" i="2"/>
  <c r="P18" i="2" s="1"/>
  <c r="L47" i="2"/>
  <c r="M49" i="2"/>
  <c r="Q49" i="2"/>
  <c r="P36" i="2"/>
  <c r="H49" i="2"/>
  <c r="B51" i="2"/>
  <c r="O52" i="2" s="1"/>
  <c r="D26" i="2"/>
  <c r="D47" i="2" s="1"/>
  <c r="D49" i="2"/>
  <c r="C47" i="2"/>
  <c r="J49" i="2"/>
  <c r="C49" i="2"/>
  <c r="F26" i="2"/>
  <c r="J26" i="2"/>
  <c r="J47" i="2" s="1"/>
  <c r="Q18" i="2"/>
  <c r="Q26" i="2" s="1"/>
  <c r="F45" i="2"/>
  <c r="L49" i="2"/>
  <c r="B26" i="2"/>
  <c r="I26" i="2"/>
  <c r="I47" i="2" s="1"/>
  <c r="O36" i="2"/>
  <c r="O37" i="2" s="1"/>
  <c r="O43" i="2"/>
  <c r="O51" i="2" s="1"/>
  <c r="G26" i="2"/>
  <c r="E26" i="2"/>
  <c r="E47" i="2" s="1"/>
  <c r="Q37" i="2"/>
  <c r="Q45" i="2" s="1"/>
  <c r="O17" i="2"/>
  <c r="R8" i="2"/>
  <c r="K26" i="2"/>
  <c r="M26" i="2"/>
  <c r="M47" i="2" s="1"/>
  <c r="P37" i="2"/>
  <c r="B47" i="2" l="1"/>
  <c r="P52" i="2"/>
  <c r="G47" i="2"/>
  <c r="O50" i="2"/>
  <c r="P49" i="2"/>
  <c r="F47" i="2"/>
  <c r="K47" i="2"/>
  <c r="O45" i="2"/>
  <c r="Q47" i="2"/>
  <c r="R36" i="2"/>
  <c r="P50" i="2"/>
  <c r="O49" i="2"/>
  <c r="O18" i="2"/>
  <c r="O26" i="2" s="1"/>
  <c r="R17" i="2"/>
  <c r="P48" i="2" l="1"/>
  <c r="O47" i="2"/>
</calcChain>
</file>

<file path=xl/sharedStrings.xml><?xml version="1.0" encoding="utf-8"?>
<sst xmlns="http://schemas.openxmlformats.org/spreadsheetml/2006/main" count="253" uniqueCount="168">
  <si>
    <t>NAVY LEAGUE OF CANADA - OTTAWA BRANCH</t>
  </si>
  <si>
    <t>STATEMENT of POSITION</t>
  </si>
  <si>
    <t>FOR THE PERIOD 01 JANUARY TO 31 DECEMBER 2019</t>
  </si>
  <si>
    <t>ACTUAL</t>
  </si>
  <si>
    <t>Actual</t>
  </si>
  <si>
    <t>January</t>
  </si>
  <si>
    <t>February</t>
  </si>
  <si>
    <t>March</t>
  </si>
  <si>
    <t>April</t>
  </si>
  <si>
    <t>May</t>
  </si>
  <si>
    <t>Jun</t>
  </si>
  <si>
    <t>July</t>
  </si>
  <si>
    <t>August</t>
  </si>
  <si>
    <t>September</t>
  </si>
  <si>
    <t>October</t>
  </si>
  <si>
    <t>November</t>
  </si>
  <si>
    <t>December</t>
  </si>
  <si>
    <t>ASSETS</t>
  </si>
  <si>
    <t>Cash (all holdings)</t>
  </si>
  <si>
    <t>Investments (Branch Funds)</t>
  </si>
  <si>
    <t>Investments (H. Gillis Fund)</t>
  </si>
  <si>
    <t>Investment (B Wilson Scholarship Fund)</t>
  </si>
  <si>
    <t>Accounts Receivable - Cadets &amp; Invoices (Note 1)</t>
  </si>
  <si>
    <t>Accounts Receivable (DND DFTs for FALKLAND)</t>
  </si>
  <si>
    <t xml:space="preserve">          Total Assets</t>
  </si>
  <si>
    <t>$10K of Branch Fund in Cash</t>
  </si>
  <si>
    <t>$34K of Gillis Fund in Cash</t>
  </si>
  <si>
    <t>LIABILITIES</t>
  </si>
  <si>
    <t>So CASH is $44K high at the moment</t>
  </si>
  <si>
    <t>Account Payable (Note 2)</t>
  </si>
  <si>
    <t>Cadet Accounts held</t>
  </si>
  <si>
    <t>Expenes Committed/Owed</t>
  </si>
  <si>
    <t>Sub-Total Accounts Payable</t>
  </si>
  <si>
    <t>Deferred Revenue (Note 3)</t>
  </si>
  <si>
    <t>Funds (DD Maintained as CASH in account and committed)</t>
  </si>
  <si>
    <t>Summer Program</t>
  </si>
  <si>
    <t>Cdr G.H. Dawson Memorial Scholarship Fund</t>
  </si>
  <si>
    <t>Bill Wilson Memorial Scholarship Fund</t>
  </si>
  <si>
    <t>Sub-Total Committed Expenditures</t>
  </si>
  <si>
    <t xml:space="preserve">          Total Liabilities</t>
  </si>
  <si>
    <t>EQUITY</t>
  </si>
  <si>
    <r>
      <t xml:space="preserve">Revenue / </t>
    </r>
    <r>
      <rPr>
        <sz val="10"/>
        <color rgb="FFFF0000"/>
        <rFont val="Times New Roman"/>
        <family val="1"/>
      </rPr>
      <t>(Loss)</t>
    </r>
  </si>
  <si>
    <t>Retained Earnings</t>
  </si>
  <si>
    <t xml:space="preserve">          Net Assets</t>
  </si>
  <si>
    <t>LIABILITY and EQUITY</t>
  </si>
  <si>
    <t>Difference</t>
  </si>
  <si>
    <t>NAVY LEAGUE OF CANADA - OTTAWA BRANCH
CONSOLIDATED MONTHLY REVENUES &amp; EXPENSES STATEMENT
FOR THE PERIOD ENDING 31 DECEMBER 2019</t>
  </si>
  <si>
    <t>ACTUALS</t>
  </si>
  <si>
    <t>FORECAST</t>
  </si>
  <si>
    <t>BUDGET</t>
  </si>
  <si>
    <t>est/committed</t>
  </si>
  <si>
    <t>2019</t>
  </si>
  <si>
    <t>to ACTUALs</t>
  </si>
  <si>
    <t>INCOME</t>
  </si>
  <si>
    <t>Membership dues</t>
  </si>
  <si>
    <t>Donations - Individuals</t>
  </si>
  <si>
    <t>Donations - Legions, Charitable Org, Bus.</t>
  </si>
  <si>
    <t>Donations - Directed (Branch Level)</t>
  </si>
  <si>
    <t>Fundraising</t>
  </si>
  <si>
    <t>Branch Revenue (account interest)</t>
  </si>
  <si>
    <t>Falkland Revenue</t>
  </si>
  <si>
    <t>DND Reimbursements (LSA &amp; GSA)</t>
  </si>
  <si>
    <t>Kingsmill Revenue</t>
  </si>
  <si>
    <t>Sub-Total</t>
  </si>
  <si>
    <r>
      <t xml:space="preserve">Others Revenues </t>
    </r>
    <r>
      <rPr>
        <b/>
        <sz val="10"/>
        <rFont val="Times New Roman"/>
        <family val="1"/>
      </rPr>
      <t>deposited</t>
    </r>
    <r>
      <rPr>
        <sz val="10"/>
        <rFont val="Times New Roman"/>
        <family val="1"/>
      </rPr>
      <t xml:space="preserve"> in Branch account</t>
    </r>
  </si>
  <si>
    <t>Kingsmill canteen</t>
  </si>
  <si>
    <t>Falkland Canteen</t>
  </si>
  <si>
    <t>Falkland C&amp;POs</t>
  </si>
  <si>
    <t xml:space="preserve">          Total Income</t>
  </si>
  <si>
    <t>EXPENSES</t>
  </si>
  <si>
    <t>NLC Natl &amp; Ont Div Admin expenses</t>
  </si>
  <si>
    <t>Branch Administration Expenses</t>
  </si>
  <si>
    <t>Fundraising Expenses</t>
  </si>
  <si>
    <t>Scholarships</t>
  </si>
  <si>
    <t>Falkland's Expenses (now TOTAL)</t>
  </si>
  <si>
    <t>Kingsmill's Expenses (TOTAL)</t>
  </si>
  <si>
    <r>
      <t xml:space="preserve">Other Expenses </t>
    </r>
    <r>
      <rPr>
        <b/>
        <sz val="10"/>
        <rFont val="Times New Roman"/>
        <family val="1"/>
      </rPr>
      <t>withdrawn</t>
    </r>
    <r>
      <rPr>
        <sz val="10"/>
        <rFont val="Times New Roman"/>
        <family val="1"/>
      </rPr>
      <t xml:space="preserve"> from Branch Account</t>
    </r>
  </si>
  <si>
    <t xml:space="preserve">          Total Expenses</t>
  </si>
  <si>
    <t>TOTAL ACCOUNTS GAIN (LOSS)</t>
  </si>
  <si>
    <t>Checksum</t>
  </si>
  <si>
    <t>BRANCH ONLY GAIN (LOSS)</t>
  </si>
  <si>
    <t xml:space="preserve">Other Accounts Only Gain (Loss) </t>
  </si>
  <si>
    <t>Date</t>
  </si>
  <si>
    <t xml:space="preserve">Name </t>
  </si>
  <si>
    <t>Activity</t>
  </si>
  <si>
    <t>Amount</t>
  </si>
  <si>
    <t>Debits</t>
  </si>
  <si>
    <t>CHQ 
Date</t>
  </si>
  <si>
    <t>CHQ 
#</t>
  </si>
  <si>
    <t>Cheque 
Total</t>
  </si>
  <si>
    <t>Balance</t>
  </si>
  <si>
    <t>Cash Date</t>
  </si>
  <si>
    <t>Total</t>
  </si>
  <si>
    <t>DECEMBER</t>
  </si>
  <si>
    <t>BANK RECONCILIATION</t>
  </si>
  <si>
    <t>CO KINGSMILL</t>
  </si>
  <si>
    <t>KINGSMILL canteen deposit</t>
  </si>
  <si>
    <t>Port of Call Marina of Ottawa</t>
  </si>
  <si>
    <t>2019/2020 Winterization &amp; storage</t>
  </si>
  <si>
    <t>Amount from Bank Statement - 31 Dec  18</t>
  </si>
  <si>
    <t>J Woznow (Thru KML)</t>
  </si>
  <si>
    <t>FR from book sales</t>
  </si>
  <si>
    <t>Angela Fairhurst</t>
  </si>
  <si>
    <t>KINGSMIL Canteen supplies</t>
  </si>
  <si>
    <t>Amount in book balance</t>
  </si>
  <si>
    <t>John Gruber</t>
  </si>
  <si>
    <t>donation &amp; 2020 membership</t>
  </si>
  <si>
    <t>ADVANCE for XMAS dinner</t>
  </si>
  <si>
    <t>Difference betweeen Statement and Book Balance</t>
  </si>
  <si>
    <t>George Davies</t>
  </si>
  <si>
    <t>Donation - Morrisburg Santa Parade</t>
  </si>
  <si>
    <t>Jeremy Marchand</t>
  </si>
  <si>
    <t>Remainder of cutlass purchase</t>
  </si>
  <si>
    <t>NLOB Internal</t>
  </si>
  <si>
    <t>Chq #262 VOIDED - replaced by #307</t>
  </si>
  <si>
    <t>C&amp;POs wknd</t>
  </si>
  <si>
    <t>Outstanding Cheques</t>
  </si>
  <si>
    <t>Alterna</t>
  </si>
  <si>
    <t>Interest</t>
  </si>
  <si>
    <t xml:space="preserve"> Band Transport to Morrisburg </t>
  </si>
  <si>
    <t>Shelly Kett</t>
  </si>
  <si>
    <t>KINGSMILL Canteen supplies</t>
  </si>
  <si>
    <t>Tina Stone (via President)</t>
  </si>
  <si>
    <t>Canteen Deposit</t>
  </si>
  <si>
    <t>Rceiver General for Canada</t>
  </si>
  <si>
    <t>NLCC/CARLETON MOU to 31 Dec 2021</t>
  </si>
  <si>
    <t>Bruce Brown</t>
  </si>
  <si>
    <t>Cash back from Adv Chq 299</t>
  </si>
  <si>
    <t>WalMar Atlantic Ltd</t>
  </si>
  <si>
    <t>FALKLAND - SC Ball Cap   (LSA)</t>
  </si>
  <si>
    <t>Internal Transfer</t>
  </si>
  <si>
    <t>Shred-it</t>
  </si>
  <si>
    <t>RCSCC Document  Disposal LSA)</t>
  </si>
  <si>
    <t>Gerry Powell</t>
  </si>
  <si>
    <t>Admin supplies - envelopes &amp; printer ink</t>
  </si>
  <si>
    <t>Marine Transport Solutions</t>
  </si>
  <si>
    <t>Tpt Howard - 2 inv - 2019023 &amp; 024 (Spng &amp; Fall)</t>
  </si>
  <si>
    <t>Tpt Howard - inv  2019023 &amp; 024 (Spng &amp; Fall)</t>
  </si>
  <si>
    <t xml:space="preserve">Navy League of Canada  </t>
  </si>
  <si>
    <t>Melissa Jacques</t>
  </si>
  <si>
    <t>Replacment for chq #262 now stale &amp; VOID</t>
  </si>
  <si>
    <t>Roland Vaillancourt</t>
  </si>
  <si>
    <t>bags, tags, mounting</t>
  </si>
  <si>
    <t>FALKLAND Supply - Bags (supply)</t>
  </si>
  <si>
    <t>FALKLAND XMAS Dinner</t>
  </si>
  <si>
    <t>FALKLAND - Name Tags</t>
  </si>
  <si>
    <t>Logistik Unicorps order #148391 - Lanyards</t>
  </si>
  <si>
    <t>FALKLAND - Medal Mounting</t>
  </si>
  <si>
    <t>Navy League of Canada Ontario Trustee</t>
  </si>
  <si>
    <t>Inv #70 - 4th Qtr allocation - 131SC, 98NLC</t>
  </si>
  <si>
    <t>Luis Matos</t>
  </si>
  <si>
    <t>Medal Mounting</t>
  </si>
  <si>
    <t>Sub - Total</t>
  </si>
  <si>
    <t>Outstanding Deposits</t>
  </si>
  <si>
    <t>Internal</t>
  </si>
  <si>
    <t>within NLOB Cash accountNLOB</t>
  </si>
  <si>
    <t>Branch Cash to Boat Fund Cash</t>
  </si>
  <si>
    <t>TERM DEPOSITS OUTSTANDING (still in CASH account)</t>
  </si>
  <si>
    <t>Feb 20</t>
  </si>
  <si>
    <t>N/A</t>
  </si>
  <si>
    <t>Alterna (Transfer Out)</t>
  </si>
  <si>
    <t>Principal from GiC #15 for TD NNN</t>
  </si>
  <si>
    <t>Principal from GiC #14 for TD NNN</t>
  </si>
  <si>
    <t>Net Outstanding</t>
  </si>
  <si>
    <t>Reconciled Balance</t>
  </si>
  <si>
    <t>ACCOUNT BOOK - DECEMBER 2019</t>
  </si>
  <si>
    <t>Inv # 12180 - Master Vessel Ins premium</t>
  </si>
  <si>
    <t>From Branch Cash to Boats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</si>
</sst>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mmmmm\-yyyy"/>
    <numFmt numFmtId="165" formatCode="&quot;$&quot;#,##0.00_);[Red]\(&quot;$&quot;#,##0.00\)"/>
    <numFmt numFmtId="166" formatCode="&quot;$&quot;#,##0"/>
    <numFmt numFmtId="167" formatCode="&quot;$&quot;#,##0.00"/>
    <numFmt numFmtId="168" formatCode="&quot;$&quot;#,##0_);[Red]\(&quot;$&quot;#,##0\)"/>
    <numFmt numFmtId="169" formatCode="&quot;$&quot;#,##0_);\(&quot;$&quot;#,##0\)"/>
    <numFmt numFmtId="170" formatCode="0.00_);\(0.00\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[$-409]d\-mmm\-yy;@"/>
    <numFmt numFmtId="174" formatCode="d\-mmm\-yyyy"/>
    <numFmt numFmtId="175" formatCode="[$-409]d/mmm/yyyy;@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i/>
      <sz val="8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Trellis">
        <bgColor indexed="1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double">
        <color indexed="64"/>
      </right>
      <top style="medium">
        <color auto="1"/>
      </top>
      <bottom/>
      <diagonal/>
    </border>
    <border>
      <left style="double">
        <color auto="1"/>
      </left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double">
        <color indexed="64"/>
      </left>
      <right style="thick">
        <color auto="1"/>
      </right>
      <top style="thick">
        <color auto="1"/>
      </top>
      <bottom/>
      <diagonal/>
    </border>
    <border>
      <left style="double">
        <color indexed="64"/>
      </left>
      <right style="thick">
        <color auto="1"/>
      </right>
      <top/>
      <bottom style="medium">
        <color auto="1"/>
      </bottom>
      <diagonal/>
    </border>
    <border>
      <left style="double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indexed="64"/>
      </top>
      <bottom/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7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vertical="center"/>
    </xf>
    <xf numFmtId="168" fontId="7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8" fontId="4" fillId="0" borderId="5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2" fillId="0" borderId="3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5" fontId="4" fillId="0" borderId="7" xfId="0" applyNumberFormat="1" applyFont="1" applyBorder="1" applyAlignment="1">
      <alignment vertical="center"/>
    </xf>
    <xf numFmtId="168" fontId="4" fillId="0" borderId="8" xfId="0" applyNumberFormat="1" applyFont="1" applyBorder="1" applyAlignment="1">
      <alignment horizontal="center" vertical="center"/>
    </xf>
    <xf numFmtId="168" fontId="4" fillId="0" borderId="7" xfId="0" applyNumberFormat="1" applyFont="1" applyBorder="1" applyAlignment="1">
      <alignment horizontal="center" vertical="center"/>
    </xf>
    <xf numFmtId="168" fontId="4" fillId="5" borderId="8" xfId="0" applyNumberFormat="1" applyFont="1" applyFill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vertical="center"/>
    </xf>
    <xf numFmtId="165" fontId="4" fillId="3" borderId="9" xfId="0" applyNumberFormat="1" applyFont="1" applyFill="1" applyBorder="1" applyAlignment="1">
      <alignment vertical="center"/>
    </xf>
    <xf numFmtId="165" fontId="4" fillId="6" borderId="11" xfId="0" applyNumberFormat="1" applyFont="1" applyFill="1" applyBorder="1" applyAlignment="1">
      <alignment vertical="center"/>
    </xf>
    <xf numFmtId="168" fontId="4" fillId="6" borderId="12" xfId="0" applyNumberFormat="1" applyFont="1" applyFill="1" applyBorder="1" applyAlignment="1">
      <alignment horizontal="center" vertical="center"/>
    </xf>
    <xf numFmtId="165" fontId="4" fillId="6" borderId="14" xfId="0" applyNumberFormat="1" applyFont="1" applyFill="1" applyBorder="1" applyAlignment="1">
      <alignment vertical="center"/>
    </xf>
    <xf numFmtId="165" fontId="4" fillId="6" borderId="1" xfId="0" applyNumberFormat="1" applyFont="1" applyFill="1" applyBorder="1" applyAlignment="1">
      <alignment vertical="center"/>
    </xf>
    <xf numFmtId="165" fontId="4" fillId="3" borderId="14" xfId="0" applyNumberFormat="1" applyFont="1" applyFill="1" applyBorder="1" applyAlignment="1">
      <alignment vertical="center"/>
    </xf>
    <xf numFmtId="168" fontId="4" fillId="0" borderId="14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vertical="center"/>
    </xf>
    <xf numFmtId="168" fontId="2" fillId="0" borderId="3" xfId="0" applyNumberFormat="1" applyFont="1" applyBorder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168" fontId="3" fillId="6" borderId="12" xfId="0" applyNumberFormat="1" applyFont="1" applyFill="1" applyBorder="1" applyAlignment="1">
      <alignment horizontal="center" vertical="center"/>
    </xf>
    <xf numFmtId="165" fontId="4" fillId="6" borderId="7" xfId="0" applyNumberFormat="1" applyFont="1" applyFill="1" applyBorder="1" applyAlignment="1">
      <alignment vertical="center"/>
    </xf>
    <xf numFmtId="9" fontId="3" fillId="0" borderId="3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left" vertical="center"/>
    </xf>
    <xf numFmtId="168" fontId="12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left" vertical="center"/>
    </xf>
    <xf numFmtId="165" fontId="4" fillId="0" borderId="0" xfId="2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5" fontId="2" fillId="7" borderId="18" xfId="0" quotePrefix="1" applyNumberFormat="1" applyFont="1" applyFill="1" applyBorder="1" applyAlignment="1">
      <alignment horizontal="center" vertical="center"/>
    </xf>
    <xf numFmtId="15" fontId="2" fillId="7" borderId="19" xfId="0" applyNumberFormat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165" fontId="2" fillId="7" borderId="19" xfId="2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vertical="center"/>
    </xf>
    <xf numFmtId="15" fontId="2" fillId="7" borderId="19" xfId="0" applyNumberFormat="1" applyFont="1" applyFill="1" applyBorder="1" applyAlignment="1">
      <alignment horizontal="center" vertical="center" wrapText="1"/>
    </xf>
    <xf numFmtId="165" fontId="2" fillId="7" borderId="19" xfId="2" applyNumberFormat="1" applyFont="1" applyFill="1" applyBorder="1" applyAlignment="1">
      <alignment horizontal="center" vertical="center" wrapText="1"/>
    </xf>
    <xf numFmtId="15" fontId="2" fillId="7" borderId="20" xfId="0" quotePrefix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65" fontId="4" fillId="3" borderId="23" xfId="0" applyNumberFormat="1" applyFont="1" applyFill="1" applyBorder="1" applyAlignment="1">
      <alignment vertical="center"/>
    </xf>
    <xf numFmtId="15" fontId="2" fillId="9" borderId="23" xfId="0" applyNumberFormat="1" applyFont="1" applyFill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5" fontId="4" fillId="0" borderId="27" xfId="0" applyNumberFormat="1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/>
    </xf>
    <xf numFmtId="40" fontId="3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173" fontId="4" fillId="0" borderId="27" xfId="0" applyNumberFormat="1" applyFont="1" applyBorder="1" applyAlignment="1">
      <alignment vertical="center"/>
    </xf>
    <xf numFmtId="40" fontId="8" fillId="0" borderId="27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left" vertical="center"/>
    </xf>
    <xf numFmtId="40" fontId="4" fillId="0" borderId="27" xfId="0" applyNumberFormat="1" applyFont="1" applyBorder="1" applyAlignment="1">
      <alignment horizontal="center" vertical="center"/>
    </xf>
    <xf numFmtId="15" fontId="4" fillId="0" borderId="25" xfId="0" applyNumberFormat="1" applyFont="1" applyBorder="1" applyAlignment="1">
      <alignment horizontal="center" vertical="center"/>
    </xf>
    <xf numFmtId="15" fontId="2" fillId="0" borderId="25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65" fontId="4" fillId="0" borderId="25" xfId="2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right" vertical="center"/>
    </xf>
    <xf numFmtId="15" fontId="4" fillId="0" borderId="33" xfId="0" applyNumberFormat="1" applyFont="1" applyBorder="1" applyAlignment="1">
      <alignment horizontal="center" vertical="center"/>
    </xf>
    <xf numFmtId="15" fontId="4" fillId="0" borderId="25" xfId="0" applyNumberFormat="1" applyFont="1" applyBorder="1" applyAlignment="1">
      <alignment horizontal="left" vertical="center"/>
    </xf>
    <xf numFmtId="15" fontId="4" fillId="0" borderId="34" xfId="0" quotePrefix="1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27" xfId="0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5" fontId="4" fillId="0" borderId="37" xfId="0" applyNumberFormat="1" applyFont="1" applyBorder="1" applyAlignment="1">
      <alignment horizontal="center" vertical="center"/>
    </xf>
    <xf numFmtId="15" fontId="4" fillId="0" borderId="37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165" fontId="4" fillId="0" borderId="37" xfId="2" applyNumberFormat="1" applyFont="1" applyBorder="1" applyAlignment="1">
      <alignment horizontal="center" vertical="center"/>
    </xf>
    <xf numFmtId="165" fontId="2" fillId="0" borderId="37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15" fontId="4" fillId="0" borderId="34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5" fontId="4" fillId="0" borderId="39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165" fontId="4" fillId="0" borderId="39" xfId="0" applyNumberFormat="1" applyFont="1" applyBorder="1" applyAlignment="1">
      <alignment horizontal="center" vertical="center"/>
    </xf>
    <xf numFmtId="165" fontId="4" fillId="0" borderId="39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165" fontId="4" fillId="0" borderId="40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165" fontId="4" fillId="0" borderId="38" xfId="0" applyNumberFormat="1" applyFont="1" applyBorder="1" applyAlignment="1">
      <alignment horizontal="center" vertical="center"/>
    </xf>
    <xf numFmtId="165" fontId="4" fillId="0" borderId="38" xfId="0" applyNumberFormat="1" applyFont="1" applyBorder="1" applyAlignment="1">
      <alignment horizontal="right" vertical="center"/>
    </xf>
    <xf numFmtId="15" fontId="4" fillId="0" borderId="38" xfId="0" applyNumberFormat="1" applyFont="1" applyBorder="1" applyAlignment="1">
      <alignment horizontal="center" vertical="center"/>
    </xf>
    <xf numFmtId="15" fontId="4" fillId="0" borderId="40" xfId="0" applyNumberFormat="1" applyFont="1" applyBorder="1" applyAlignment="1">
      <alignment horizontal="center" vertical="center"/>
    </xf>
    <xf numFmtId="15" fontId="4" fillId="0" borderId="38" xfId="0" applyNumberFormat="1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165" fontId="4" fillId="0" borderId="38" xfId="2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5" fontId="2" fillId="8" borderId="42" xfId="0" applyNumberFormat="1" applyFont="1" applyFill="1" applyBorder="1" applyAlignment="1">
      <alignment horizontal="center" vertical="center"/>
    </xf>
    <xf numFmtId="15" fontId="2" fillId="8" borderId="43" xfId="0" applyNumberFormat="1" applyFont="1" applyFill="1" applyBorder="1" applyAlignment="1">
      <alignment horizontal="left" vertical="center"/>
    </xf>
    <xf numFmtId="0" fontId="2" fillId="8" borderId="43" xfId="0" applyFont="1" applyFill="1" applyBorder="1" applyAlignment="1">
      <alignment horizontal="left" vertical="center"/>
    </xf>
    <xf numFmtId="165" fontId="2" fillId="8" borderId="43" xfId="2" applyNumberFormat="1" applyFont="1" applyFill="1" applyBorder="1" applyAlignment="1">
      <alignment horizontal="center" vertical="center"/>
    </xf>
    <xf numFmtId="165" fontId="2" fillId="8" borderId="43" xfId="0" applyNumberFormat="1" applyFont="1" applyFill="1" applyBorder="1" applyAlignment="1">
      <alignment vertical="center"/>
    </xf>
    <xf numFmtId="165" fontId="4" fillId="3" borderId="43" xfId="0" applyNumberFormat="1" applyFont="1" applyFill="1" applyBorder="1" applyAlignment="1">
      <alignment vertical="center"/>
    </xf>
    <xf numFmtId="15" fontId="2" fillId="8" borderId="43" xfId="0" applyNumberFormat="1" applyFont="1" applyFill="1" applyBorder="1" applyAlignment="1">
      <alignment horizontal="center" vertical="center"/>
    </xf>
    <xf numFmtId="15" fontId="2" fillId="8" borderId="43" xfId="0" quotePrefix="1" applyNumberFormat="1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vertical="center"/>
    </xf>
    <xf numFmtId="0" fontId="4" fillId="8" borderId="43" xfId="0" applyFont="1" applyFill="1" applyBorder="1" applyAlignment="1">
      <alignment vertical="center"/>
    </xf>
    <xf numFmtId="165" fontId="4" fillId="8" borderId="43" xfId="0" applyNumberFormat="1" applyFont="1" applyFill="1" applyBorder="1" applyAlignment="1">
      <alignment horizontal="center" vertical="center"/>
    </xf>
    <xf numFmtId="165" fontId="2" fillId="8" borderId="43" xfId="0" applyNumberFormat="1" applyFont="1" applyFill="1" applyBorder="1" applyAlignment="1">
      <alignment horizontal="right" vertical="center"/>
    </xf>
    <xf numFmtId="15" fontId="4" fillId="8" borderId="44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vertical="center"/>
    </xf>
    <xf numFmtId="15" fontId="2" fillId="9" borderId="45" xfId="0" applyNumberFormat="1" applyFont="1" applyFill="1" applyBorder="1" applyAlignment="1">
      <alignment horizontal="center" vertical="center"/>
    </xf>
    <xf numFmtId="15" fontId="4" fillId="0" borderId="46" xfId="0" applyNumberFormat="1" applyFont="1" applyBorder="1" applyAlignment="1">
      <alignment horizontal="center" vertical="center"/>
    </xf>
    <xf numFmtId="15" fontId="4" fillId="0" borderId="47" xfId="0" applyNumberFormat="1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165" fontId="4" fillId="0" borderId="47" xfId="0" applyNumberFormat="1" applyFont="1" applyBorder="1" applyAlignment="1">
      <alignment horizontal="center" vertical="center"/>
    </xf>
    <xf numFmtId="165" fontId="2" fillId="0" borderId="47" xfId="0" applyNumberFormat="1" applyFont="1" applyBorder="1" applyAlignment="1">
      <alignment vertical="center"/>
    </xf>
    <xf numFmtId="165" fontId="4" fillId="3" borderId="47" xfId="0" applyNumberFormat="1" applyFont="1" applyFill="1" applyBorder="1" applyAlignment="1">
      <alignment vertical="center"/>
    </xf>
    <xf numFmtId="15" fontId="4" fillId="0" borderId="47" xfId="0" applyNumberFormat="1" applyFont="1" applyBorder="1" applyAlignment="1">
      <alignment horizontal="center" vertical="center"/>
    </xf>
    <xf numFmtId="0" fontId="4" fillId="0" borderId="47" xfId="0" quotePrefix="1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165" fontId="4" fillId="0" borderId="47" xfId="0" applyNumberFormat="1" applyFont="1" applyBorder="1" applyAlignment="1">
      <alignment horizontal="right" vertical="center"/>
    </xf>
    <xf numFmtId="15" fontId="4" fillId="0" borderId="48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vertical="center"/>
    </xf>
    <xf numFmtId="165" fontId="4" fillId="0" borderId="47" xfId="2" applyNumberFormat="1" applyFont="1" applyBorder="1" applyAlignment="1">
      <alignment horizontal="center" vertical="center"/>
    </xf>
    <xf numFmtId="15" fontId="4" fillId="0" borderId="47" xfId="0" applyNumberFormat="1" applyFont="1" applyBorder="1" applyAlignment="1">
      <alignment vertical="center"/>
    </xf>
    <xf numFmtId="165" fontId="4" fillId="0" borderId="47" xfId="2" applyNumberFormat="1" applyFont="1" applyFill="1" applyBorder="1" applyAlignment="1">
      <alignment horizontal="center" vertical="center"/>
    </xf>
    <xf numFmtId="174" fontId="4" fillId="0" borderId="46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165" fontId="4" fillId="11" borderId="47" xfId="0" applyNumberFormat="1" applyFont="1" applyFill="1" applyBorder="1" applyAlignment="1">
      <alignment horizontal="right" vertical="center"/>
    </xf>
    <xf numFmtId="15" fontId="4" fillId="11" borderId="48" xfId="0" applyNumberFormat="1" applyFont="1" applyFill="1" applyBorder="1" applyAlignment="1">
      <alignment horizontal="center" vertical="center"/>
    </xf>
    <xf numFmtId="15" fontId="2" fillId="8" borderId="49" xfId="0" applyNumberFormat="1" applyFont="1" applyFill="1" applyBorder="1" applyAlignment="1">
      <alignment horizontal="center" vertical="center"/>
    </xf>
    <xf numFmtId="15" fontId="2" fillId="8" borderId="50" xfId="0" applyNumberFormat="1" applyFont="1" applyFill="1" applyBorder="1" applyAlignment="1">
      <alignment horizontal="left" vertical="center"/>
    </xf>
    <xf numFmtId="0" fontId="2" fillId="8" borderId="50" xfId="0" applyFont="1" applyFill="1" applyBorder="1" applyAlignment="1">
      <alignment horizontal="left" vertical="center"/>
    </xf>
    <xf numFmtId="165" fontId="2" fillId="8" borderId="50" xfId="2" applyNumberFormat="1" applyFont="1" applyFill="1" applyBorder="1" applyAlignment="1">
      <alignment horizontal="center" vertical="center"/>
    </xf>
    <xf numFmtId="165" fontId="2" fillId="8" borderId="50" xfId="0" applyNumberFormat="1" applyFont="1" applyFill="1" applyBorder="1" applyAlignment="1">
      <alignment vertical="center"/>
    </xf>
    <xf numFmtId="165" fontId="4" fillId="3" borderId="50" xfId="0" applyNumberFormat="1" applyFont="1" applyFill="1" applyBorder="1" applyAlignment="1">
      <alignment vertical="center"/>
    </xf>
    <xf numFmtId="15" fontId="2" fillId="8" borderId="50" xfId="0" applyNumberFormat="1" applyFont="1" applyFill="1" applyBorder="1" applyAlignment="1">
      <alignment horizontal="center" vertical="center"/>
    </xf>
    <xf numFmtId="15" fontId="2" fillId="8" borderId="50" xfId="0" quotePrefix="1" applyNumberFormat="1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vertical="center"/>
    </xf>
    <xf numFmtId="0" fontId="4" fillId="8" borderId="50" xfId="0" applyFont="1" applyFill="1" applyBorder="1" applyAlignment="1">
      <alignment vertical="center"/>
    </xf>
    <xf numFmtId="165" fontId="2" fillId="8" borderId="50" xfId="0" applyNumberFormat="1" applyFont="1" applyFill="1" applyBorder="1" applyAlignment="1">
      <alignment horizontal="center" vertical="center"/>
    </xf>
    <xf numFmtId="165" fontId="2" fillId="8" borderId="50" xfId="0" applyNumberFormat="1" applyFont="1" applyFill="1" applyBorder="1" applyAlignment="1">
      <alignment horizontal="right" vertical="center"/>
    </xf>
    <xf numFmtId="15" fontId="4" fillId="8" borderId="51" xfId="0" applyNumberFormat="1" applyFont="1" applyFill="1" applyBorder="1" applyAlignment="1">
      <alignment horizontal="center" vertical="center"/>
    </xf>
    <xf numFmtId="170" fontId="4" fillId="3" borderId="52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168" fontId="12" fillId="0" borderId="6" xfId="0" applyNumberFormat="1" applyFont="1" applyBorder="1" applyAlignment="1">
      <alignment horizontal="center" vertical="center"/>
    </xf>
    <xf numFmtId="165" fontId="4" fillId="6" borderId="52" xfId="0" applyNumberFormat="1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center"/>
    </xf>
    <xf numFmtId="168" fontId="2" fillId="6" borderId="52" xfId="0" applyNumberFormat="1" applyFont="1" applyFill="1" applyBorder="1" applyAlignment="1">
      <alignment horizontal="center" vertical="center"/>
    </xf>
    <xf numFmtId="168" fontId="4" fillId="0" borderId="11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8" fontId="2" fillId="0" borderId="19" xfId="0" quotePrefix="1" applyNumberFormat="1" applyFont="1" applyBorder="1" applyAlignment="1">
      <alignment horizontal="center" vertical="center" wrapText="1"/>
    </xf>
    <xf numFmtId="169" fontId="2" fillId="4" borderId="54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17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169" fontId="2" fillId="4" borderId="16" xfId="0" quotePrefix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8" fontId="4" fillId="0" borderId="0" xfId="0" applyNumberFormat="1" applyFont="1" applyBorder="1" applyAlignment="1">
      <alignment horizontal="center" vertical="center"/>
    </xf>
    <xf numFmtId="169" fontId="4" fillId="4" borderId="1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169" fontId="8" fillId="4" borderId="16" xfId="0" applyNumberFormat="1" applyFont="1" applyFill="1" applyBorder="1" applyAlignment="1">
      <alignment horizontal="center" vertical="center"/>
    </xf>
    <xf numFmtId="169" fontId="4" fillId="4" borderId="55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65" fontId="4" fillId="6" borderId="0" xfId="0" applyNumberFormat="1" applyFont="1" applyFill="1" applyBorder="1" applyAlignment="1">
      <alignment vertical="center"/>
    </xf>
    <xf numFmtId="9" fontId="2" fillId="0" borderId="0" xfId="1" applyFont="1" applyBorder="1" applyAlignment="1">
      <alignment horizontal="center" vertical="center"/>
    </xf>
    <xf numFmtId="9" fontId="4" fillId="5" borderId="0" xfId="1" applyFont="1" applyFill="1" applyBorder="1" applyAlignment="1">
      <alignment horizontal="center" vertical="center"/>
    </xf>
    <xf numFmtId="9" fontId="4" fillId="4" borderId="16" xfId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vertical="top"/>
    </xf>
    <xf numFmtId="169" fontId="4" fillId="4" borderId="1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8" fontId="2" fillId="4" borderId="56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70" fontId="4" fillId="3" borderId="0" xfId="0" applyNumberFormat="1" applyFont="1" applyFill="1" applyBorder="1" applyAlignment="1">
      <alignment vertical="center"/>
    </xf>
    <xf numFmtId="0" fontId="4" fillId="0" borderId="8" xfId="0" quotePrefix="1" applyFont="1" applyBorder="1" applyAlignment="1">
      <alignment horizontal="left" vertical="center"/>
    </xf>
    <xf numFmtId="168" fontId="4" fillId="4" borderId="13" xfId="0" applyNumberFormat="1" applyFont="1" applyFill="1" applyBorder="1" applyAlignment="1">
      <alignment horizontal="center" vertical="center"/>
    </xf>
    <xf numFmtId="9" fontId="10" fillId="0" borderId="0" xfId="1" applyFont="1" applyBorder="1" applyAlignment="1">
      <alignment horizontal="center" vertical="center"/>
    </xf>
    <xf numFmtId="9" fontId="10" fillId="5" borderId="0" xfId="1" applyFont="1" applyFill="1" applyBorder="1" applyAlignment="1">
      <alignment horizontal="center" vertical="center"/>
    </xf>
    <xf numFmtId="9" fontId="10" fillId="4" borderId="16" xfId="1" applyFont="1" applyFill="1" applyBorder="1" applyAlignment="1">
      <alignment horizontal="center" vertical="center"/>
    </xf>
    <xf numFmtId="168" fontId="2" fillId="4" borderId="56" xfId="0" applyNumberFormat="1" applyFont="1" applyFill="1" applyBorder="1" applyAlignment="1">
      <alignment horizontal="center" vertical="center"/>
    </xf>
    <xf numFmtId="170" fontId="4" fillId="0" borderId="0" xfId="0" applyNumberFormat="1" applyFont="1" applyBorder="1" applyAlignment="1">
      <alignment vertical="center"/>
    </xf>
    <xf numFmtId="170" fontId="6" fillId="0" borderId="0" xfId="0" applyNumberFormat="1" applyFont="1" applyBorder="1" applyAlignment="1">
      <alignment horizontal="center" vertical="top"/>
    </xf>
    <xf numFmtId="168" fontId="11" fillId="4" borderId="56" xfId="0" applyNumberFormat="1" applyFont="1" applyFill="1" applyBorder="1" applyAlignment="1">
      <alignment horizontal="center" vertical="center"/>
    </xf>
    <xf numFmtId="169" fontId="4" fillId="4" borderId="57" xfId="0" applyNumberFormat="1" applyFont="1" applyFill="1" applyBorder="1" applyAlignment="1">
      <alignment horizontal="center" vertical="center"/>
    </xf>
    <xf numFmtId="168" fontId="2" fillId="4" borderId="58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168" fontId="12" fillId="0" borderId="0" xfId="0" applyNumberFormat="1" applyFont="1" applyBorder="1" applyAlignment="1">
      <alignment horizontal="left"/>
    </xf>
    <xf numFmtId="169" fontId="4" fillId="0" borderId="7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165" fontId="4" fillId="0" borderId="17" xfId="0" applyNumberFormat="1" applyFont="1" applyBorder="1" applyAlignment="1">
      <alignment vertical="center"/>
    </xf>
    <xf numFmtId="165" fontId="4" fillId="0" borderId="17" xfId="0" applyNumberFormat="1" applyFont="1" applyBorder="1" applyAlignment="1">
      <alignment horizontal="center" vertical="center"/>
    </xf>
    <xf numFmtId="168" fontId="4" fillId="0" borderId="17" xfId="0" applyNumberFormat="1" applyFont="1" applyBorder="1" applyAlignment="1">
      <alignment horizontal="center" vertical="center"/>
    </xf>
    <xf numFmtId="169" fontId="4" fillId="0" borderId="6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5" fontId="4" fillId="10" borderId="27" xfId="0" applyNumberFormat="1" applyFont="1" applyFill="1" applyBorder="1" applyAlignment="1">
      <alignment horizontal="center" vertical="center"/>
    </xf>
    <xf numFmtId="167" fontId="4" fillId="0" borderId="27" xfId="3" applyNumberFormat="1" applyFont="1" applyBorder="1" applyAlignment="1">
      <alignment horizontal="left" vertical="center"/>
    </xf>
    <xf numFmtId="0" fontId="4" fillId="0" borderId="64" xfId="0" applyFont="1" applyBorder="1" applyAlignment="1">
      <alignment vertical="center"/>
    </xf>
    <xf numFmtId="165" fontId="2" fillId="0" borderId="35" xfId="0" applyNumberFormat="1" applyFont="1" applyBorder="1" applyAlignment="1">
      <alignment horizontal="center" vertical="center"/>
    </xf>
    <xf numFmtId="167" fontId="4" fillId="0" borderId="27" xfId="0" applyNumberFormat="1" applyFont="1" applyBorder="1" applyAlignment="1">
      <alignment horizontal="center" vertical="center"/>
    </xf>
    <xf numFmtId="165" fontId="4" fillId="0" borderId="64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67" fontId="4" fillId="0" borderId="66" xfId="0" applyNumberFormat="1" applyFont="1" applyBorder="1" applyAlignment="1">
      <alignment horizontal="center" vertical="center"/>
    </xf>
    <xf numFmtId="167" fontId="8" fillId="0" borderId="45" xfId="0" applyNumberFormat="1" applyFont="1" applyBorder="1" applyAlignment="1">
      <alignment horizontal="center" vertical="center"/>
    </xf>
    <xf numFmtId="167" fontId="4" fillId="0" borderId="64" xfId="0" applyNumberFormat="1" applyFont="1" applyBorder="1" applyAlignment="1">
      <alignment horizontal="center" vertical="center"/>
    </xf>
    <xf numFmtId="0" fontId="4" fillId="12" borderId="30" xfId="0" applyFont="1" applyFill="1" applyBorder="1" applyAlignment="1">
      <alignment horizontal="center" vertical="center"/>
    </xf>
    <xf numFmtId="165" fontId="2" fillId="12" borderId="67" xfId="0" applyNumberFormat="1" applyFont="1" applyFill="1" applyBorder="1" applyAlignment="1">
      <alignment horizontal="center" vertical="center"/>
    </xf>
    <xf numFmtId="15" fontId="2" fillId="12" borderId="32" xfId="0" applyNumberFormat="1" applyFont="1" applyFill="1" applyBorder="1" applyAlignment="1">
      <alignment horizontal="center" vertical="center"/>
    </xf>
    <xf numFmtId="175" fontId="4" fillId="12" borderId="70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vertical="center"/>
    </xf>
    <xf numFmtId="165" fontId="2" fillId="5" borderId="4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165" fontId="4" fillId="5" borderId="0" xfId="0" applyNumberFormat="1" applyFont="1" applyFill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170" fontId="4" fillId="5" borderId="71" xfId="0" applyNumberFormat="1" applyFont="1" applyFill="1" applyBorder="1" applyAlignment="1">
      <alignment vertical="center"/>
    </xf>
    <xf numFmtId="165" fontId="2" fillId="5" borderId="72" xfId="0" applyNumberFormat="1" applyFont="1" applyFill="1" applyBorder="1" applyAlignment="1">
      <alignment vertical="center"/>
    </xf>
    <xf numFmtId="165" fontId="12" fillId="5" borderId="71" xfId="0" applyNumberFormat="1" applyFont="1" applyFill="1" applyBorder="1" applyAlignment="1">
      <alignment horizontal="right" vertical="center"/>
    </xf>
    <xf numFmtId="165" fontId="2" fillId="5" borderId="73" xfId="0" applyNumberFormat="1" applyFont="1" applyFill="1" applyBorder="1" applyAlignment="1">
      <alignment vertical="center"/>
    </xf>
    <xf numFmtId="165" fontId="12" fillId="5" borderId="74" xfId="0" applyNumberFormat="1" applyFont="1" applyFill="1" applyBorder="1" applyAlignment="1">
      <alignment horizontal="right" vertical="center"/>
    </xf>
    <xf numFmtId="165" fontId="4" fillId="5" borderId="75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" fontId="2" fillId="2" borderId="0" xfId="0" applyNumberFormat="1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165" fontId="4" fillId="5" borderId="77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4" fillId="5" borderId="77" xfId="0" applyNumberFormat="1" applyFont="1" applyFill="1" applyBorder="1" applyAlignment="1">
      <alignment vertical="center"/>
    </xf>
    <xf numFmtId="166" fontId="2" fillId="5" borderId="78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vertical="center"/>
    </xf>
    <xf numFmtId="168" fontId="4" fillId="5" borderId="77" xfId="0" applyNumberFormat="1" applyFont="1" applyFill="1" applyBorder="1" applyAlignment="1">
      <alignment vertical="center"/>
    </xf>
    <xf numFmtId="168" fontId="7" fillId="5" borderId="79" xfId="0" applyNumberFormat="1" applyFont="1" applyFill="1" applyBorder="1" applyAlignment="1">
      <alignment vertical="center"/>
    </xf>
    <xf numFmtId="168" fontId="8" fillId="0" borderId="0" xfId="0" applyNumberFormat="1" applyFont="1" applyBorder="1" applyAlignment="1">
      <alignment vertical="center"/>
    </xf>
    <xf numFmtId="168" fontId="4" fillId="5" borderId="79" xfId="0" applyNumberFormat="1" applyFont="1" applyFill="1" applyBorder="1" applyAlignment="1">
      <alignment vertical="center"/>
    </xf>
    <xf numFmtId="167" fontId="2" fillId="5" borderId="78" xfId="0" applyNumberFormat="1" applyFont="1" applyFill="1" applyBorder="1" applyAlignment="1">
      <alignment vertical="center"/>
    </xf>
    <xf numFmtId="166" fontId="4" fillId="0" borderId="0" xfId="0" applyNumberFormat="1" applyFont="1" applyBorder="1" applyAlignment="1">
      <alignment horizontal="center" vertical="center"/>
    </xf>
    <xf numFmtId="0" fontId="4" fillId="5" borderId="77" xfId="0" applyFont="1" applyFill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" fillId="5" borderId="77" xfId="0" applyNumberFormat="1" applyFont="1" applyFill="1" applyBorder="1" applyAlignment="1">
      <alignment vertical="center"/>
    </xf>
    <xf numFmtId="165" fontId="2" fillId="5" borderId="78" xfId="0" applyNumberFormat="1" applyFont="1" applyFill="1" applyBorder="1" applyAlignment="1">
      <alignment vertical="center"/>
    </xf>
    <xf numFmtId="166" fontId="4" fillId="5" borderId="80" xfId="0" applyNumberFormat="1" applyFont="1" applyFill="1" applyBorder="1" applyAlignment="1">
      <alignment vertical="center"/>
    </xf>
    <xf numFmtId="0" fontId="10" fillId="0" borderId="59" xfId="0" applyFont="1" applyBorder="1" applyAlignment="1">
      <alignment horizontal="center" vertical="center" wrapText="1"/>
    </xf>
    <xf numFmtId="167" fontId="2" fillId="0" borderId="69" xfId="0" applyNumberFormat="1" applyFont="1" applyBorder="1" applyAlignment="1">
      <alignment vertical="center"/>
    </xf>
    <xf numFmtId="166" fontId="2" fillId="0" borderId="69" xfId="0" applyNumberFormat="1" applyFont="1" applyBorder="1" applyAlignment="1">
      <alignment vertical="center"/>
    </xf>
    <xf numFmtId="166" fontId="2" fillId="5" borderId="81" xfId="0" applyNumberFormat="1" applyFont="1" applyFill="1" applyBorder="1" applyAlignment="1">
      <alignment vertical="center"/>
    </xf>
    <xf numFmtId="15" fontId="13" fillId="0" borderId="17" xfId="0" applyNumberFormat="1" applyFont="1" applyBorder="1" applyAlignment="1">
      <alignment horizontal="center" vertical="center"/>
    </xf>
    <xf numFmtId="15" fontId="10" fillId="0" borderId="17" xfId="0" applyNumberFormat="1" applyFont="1" applyBorder="1" applyAlignment="1">
      <alignment horizontal="center" vertical="center"/>
    </xf>
    <xf numFmtId="174" fontId="2" fillId="9" borderId="22" xfId="0" applyNumberFormat="1" applyFont="1" applyFill="1" applyBorder="1" applyAlignment="1">
      <alignment horizontal="center" vertical="center"/>
    </xf>
    <xf numFmtId="174" fontId="2" fillId="9" borderId="23" xfId="0" applyNumberFormat="1" applyFont="1" applyFill="1" applyBorder="1" applyAlignment="1">
      <alignment horizontal="center" vertical="center"/>
    </xf>
    <xf numFmtId="0" fontId="13" fillId="9" borderId="61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167" fontId="2" fillId="12" borderId="68" xfId="0" applyNumberFormat="1" applyFont="1" applyFill="1" applyBorder="1" applyAlignment="1">
      <alignment horizontal="center" vertical="center"/>
    </xf>
    <xf numFmtId="167" fontId="2" fillId="12" borderId="69" xfId="0" applyNumberFormat="1" applyFont="1" applyFill="1" applyBorder="1" applyAlignment="1">
      <alignment horizontal="center" vertical="center"/>
    </xf>
    <xf numFmtId="167" fontId="2" fillId="12" borderId="3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">
    <cellStyle name="Comma 2" xfId="3" xr:uid="{A3144C85-F806-4C89-95D7-D6F231F7DA09}"/>
    <cellStyle name="Currency 2" xfId="2" xr:uid="{0C5790A9-2D44-46FE-848E-56CF9FB5568B}"/>
    <cellStyle name="Normal" xfId="0" builtinId="0"/>
    <cellStyle name="Percent 2" xfId="1" xr:uid="{A9F2E0EE-F572-4599-BD0B-30D714B8B5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" name="Picture 44" descr="https://www1.bmo.com/images/sp.gif">
          <a:extLst>
            <a:ext uri="{FF2B5EF4-FFF2-40B4-BE49-F238E27FC236}">
              <a16:creationId xmlns:a16="http://schemas.microsoft.com/office/drawing/2014/main" id="{B272E3DE-A4B7-47CD-8648-3A6140E6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" name="Picture 45" descr="https://www1.bmo.com/images/sp.gif">
          <a:extLst>
            <a:ext uri="{FF2B5EF4-FFF2-40B4-BE49-F238E27FC236}">
              <a16:creationId xmlns:a16="http://schemas.microsoft.com/office/drawing/2014/main" id="{FF4AE2EB-EF67-4808-9C71-05534C8C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" name="Picture 44" descr="https://www1.bmo.com/images/sp.gif">
          <a:extLst>
            <a:ext uri="{FF2B5EF4-FFF2-40B4-BE49-F238E27FC236}">
              <a16:creationId xmlns:a16="http://schemas.microsoft.com/office/drawing/2014/main" id="{465D1468-6FBB-43AA-940F-E6741E92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5" name="Picture 44" descr="https://www1.bmo.com/images/sp.gif">
          <a:extLst>
            <a:ext uri="{FF2B5EF4-FFF2-40B4-BE49-F238E27FC236}">
              <a16:creationId xmlns:a16="http://schemas.microsoft.com/office/drawing/2014/main" id="{52C9C180-2586-428D-861C-1C5414F5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6" name="Picture 44" descr="https://www1.bmo.com/images/sp.gif">
          <a:extLst>
            <a:ext uri="{FF2B5EF4-FFF2-40B4-BE49-F238E27FC236}">
              <a16:creationId xmlns:a16="http://schemas.microsoft.com/office/drawing/2014/main" id="{035D61D1-56BC-48DD-B646-F1DA4F3A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7" name="Picture 44" descr="https://www1.bmo.com/images/sp.gif">
          <a:extLst>
            <a:ext uri="{FF2B5EF4-FFF2-40B4-BE49-F238E27FC236}">
              <a16:creationId xmlns:a16="http://schemas.microsoft.com/office/drawing/2014/main" id="{929B03CE-287E-49B2-8FB8-C1BDD925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8" name="Picture 44" descr="https://www1.bmo.com/images/sp.gif">
          <a:extLst>
            <a:ext uri="{FF2B5EF4-FFF2-40B4-BE49-F238E27FC236}">
              <a16:creationId xmlns:a16="http://schemas.microsoft.com/office/drawing/2014/main" id="{CAE00AA2-73B7-493B-96CA-94D1C802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9" name="Picture 44" descr="https://www1.bmo.com/images/sp.gif">
          <a:extLst>
            <a:ext uri="{FF2B5EF4-FFF2-40B4-BE49-F238E27FC236}">
              <a16:creationId xmlns:a16="http://schemas.microsoft.com/office/drawing/2014/main" id="{A4CE66E3-A26F-4DA3-8B6F-8BAC368E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0" name="Picture 44" descr="https://www1.bmo.com/images/sp.gif">
          <a:extLst>
            <a:ext uri="{FF2B5EF4-FFF2-40B4-BE49-F238E27FC236}">
              <a16:creationId xmlns:a16="http://schemas.microsoft.com/office/drawing/2014/main" id="{3A8278D1-94A6-4849-8344-59AF1146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1" name="Picture 44" descr="https://www1.bmo.com/images/sp.gif">
          <a:extLst>
            <a:ext uri="{FF2B5EF4-FFF2-40B4-BE49-F238E27FC236}">
              <a16:creationId xmlns:a16="http://schemas.microsoft.com/office/drawing/2014/main" id="{6816708C-ACF6-4799-9444-775E364D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2" name="Picture 44" descr="https://www1.bmo.com/images/sp.gif">
          <a:extLst>
            <a:ext uri="{FF2B5EF4-FFF2-40B4-BE49-F238E27FC236}">
              <a16:creationId xmlns:a16="http://schemas.microsoft.com/office/drawing/2014/main" id="{8165439D-270B-4D44-97A1-08ABF5D9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3" name="Picture 44" descr="https://www1.bmo.com/images/sp.gif">
          <a:extLst>
            <a:ext uri="{FF2B5EF4-FFF2-40B4-BE49-F238E27FC236}">
              <a16:creationId xmlns:a16="http://schemas.microsoft.com/office/drawing/2014/main" id="{CD05B459-F3F9-49D8-B0CE-262944F0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4" name="Picture 432" descr="https://www1.bmo.com/images/sp.gif">
          <a:extLst>
            <a:ext uri="{FF2B5EF4-FFF2-40B4-BE49-F238E27FC236}">
              <a16:creationId xmlns:a16="http://schemas.microsoft.com/office/drawing/2014/main" id="{6154AE33-95F7-492C-9E09-38D97696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407796</xdr:colOff>
      <xdr:row>35</xdr:row>
      <xdr:rowOff>0</xdr:rowOff>
    </xdr:from>
    <xdr:to>
      <xdr:col>8</xdr:col>
      <xdr:colOff>426846</xdr:colOff>
      <xdr:row>35</xdr:row>
      <xdr:rowOff>31955</xdr:rowOff>
    </xdr:to>
    <xdr:pic>
      <xdr:nvPicPr>
        <xdr:cNvPr id="15" name="Picture 433" descr="https://www1.bmo.com/images/sp.gif">
          <a:extLst>
            <a:ext uri="{FF2B5EF4-FFF2-40B4-BE49-F238E27FC236}">
              <a16:creationId xmlns:a16="http://schemas.microsoft.com/office/drawing/2014/main" id="{80F6E19E-2165-46D0-8CAC-CE848A6E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65771" y="7134225"/>
          <a:ext cx="19050" cy="3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6" name="Picture 434" descr="https://www1.bmo.com/images/sp.gif">
          <a:extLst>
            <a:ext uri="{FF2B5EF4-FFF2-40B4-BE49-F238E27FC236}">
              <a16:creationId xmlns:a16="http://schemas.microsoft.com/office/drawing/2014/main" id="{32852507-A5B2-4CB4-AAE7-AB1CB0C7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7" name="Picture 435" descr="https://www1.bmo.com/images/sp.gif">
          <a:extLst>
            <a:ext uri="{FF2B5EF4-FFF2-40B4-BE49-F238E27FC236}">
              <a16:creationId xmlns:a16="http://schemas.microsoft.com/office/drawing/2014/main" id="{14E70840-1612-4A72-B067-131077C3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8" name="Picture 437" descr="https://www1.bmo.com/images/sp.gif">
          <a:extLst>
            <a:ext uri="{FF2B5EF4-FFF2-40B4-BE49-F238E27FC236}">
              <a16:creationId xmlns:a16="http://schemas.microsoft.com/office/drawing/2014/main" id="{F68E08AC-CE80-44AD-8EC1-248DE915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9" name="Picture 438" descr="https://www1.bmo.com/images/sp.gif">
          <a:extLst>
            <a:ext uri="{FF2B5EF4-FFF2-40B4-BE49-F238E27FC236}">
              <a16:creationId xmlns:a16="http://schemas.microsoft.com/office/drawing/2014/main" id="{6136CD66-4129-46D8-8702-6436EEAA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0" name="Picture 439" descr="https://www1.bmo.com/images/sp.gif">
          <a:extLst>
            <a:ext uri="{FF2B5EF4-FFF2-40B4-BE49-F238E27FC236}">
              <a16:creationId xmlns:a16="http://schemas.microsoft.com/office/drawing/2014/main" id="{B60866DC-4872-4D3D-BC70-18C5D142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1" name="Picture 441" descr="https://www1.bmo.com/images/sp.gif">
          <a:extLst>
            <a:ext uri="{FF2B5EF4-FFF2-40B4-BE49-F238E27FC236}">
              <a16:creationId xmlns:a16="http://schemas.microsoft.com/office/drawing/2014/main" id="{5B8FE79F-C544-42BD-A5D9-6A19F5AF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2" name="Picture 442" descr="https://www1.bmo.com/images/sp.gif">
          <a:extLst>
            <a:ext uri="{FF2B5EF4-FFF2-40B4-BE49-F238E27FC236}">
              <a16:creationId xmlns:a16="http://schemas.microsoft.com/office/drawing/2014/main" id="{EC2D344F-B792-4B4C-903A-9040A5C7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3" name="Picture 443" descr="https://www1.bmo.com/images/sp.gif">
          <a:extLst>
            <a:ext uri="{FF2B5EF4-FFF2-40B4-BE49-F238E27FC236}">
              <a16:creationId xmlns:a16="http://schemas.microsoft.com/office/drawing/2014/main" id="{AF0B66F8-43F6-494C-8722-6E202F7F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4" name="Picture 432" descr="https://www1.bmo.com/images/sp.gif">
          <a:extLst>
            <a:ext uri="{FF2B5EF4-FFF2-40B4-BE49-F238E27FC236}">
              <a16:creationId xmlns:a16="http://schemas.microsoft.com/office/drawing/2014/main" id="{6ECEBB66-5143-4593-A6EB-54963665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5" name="Picture 432" descr="https://www1.bmo.com/images/sp.gif">
          <a:extLst>
            <a:ext uri="{FF2B5EF4-FFF2-40B4-BE49-F238E27FC236}">
              <a16:creationId xmlns:a16="http://schemas.microsoft.com/office/drawing/2014/main" id="{17590744-3DBF-4016-9142-9542829D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6" name="Picture 432" descr="https://www1.bmo.com/images/sp.gif">
          <a:extLst>
            <a:ext uri="{FF2B5EF4-FFF2-40B4-BE49-F238E27FC236}">
              <a16:creationId xmlns:a16="http://schemas.microsoft.com/office/drawing/2014/main" id="{6FB683A4-8FB6-4C90-ACAB-4FA837BB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7" name="Picture 44" descr="https://www1.bmo.com/images/sp.gif">
          <a:extLst>
            <a:ext uri="{FF2B5EF4-FFF2-40B4-BE49-F238E27FC236}">
              <a16:creationId xmlns:a16="http://schemas.microsoft.com/office/drawing/2014/main" id="{D9BD3EF7-534C-496A-AE8E-8D5E4A49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8" name="Picture 432" descr="https://www1.bmo.com/images/sp.gif">
          <a:extLst>
            <a:ext uri="{FF2B5EF4-FFF2-40B4-BE49-F238E27FC236}">
              <a16:creationId xmlns:a16="http://schemas.microsoft.com/office/drawing/2014/main" id="{967451AB-E28B-4D07-8DFC-A44CC189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9" name="Picture 44" descr="https://www1.bmo.com/images/sp.gif">
          <a:extLst>
            <a:ext uri="{FF2B5EF4-FFF2-40B4-BE49-F238E27FC236}">
              <a16:creationId xmlns:a16="http://schemas.microsoft.com/office/drawing/2014/main" id="{1DC02CFE-4784-4C21-BC12-12235EB9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0" name="Picture 45" descr="https://www1.bmo.com/images/sp.gif">
          <a:extLst>
            <a:ext uri="{FF2B5EF4-FFF2-40B4-BE49-F238E27FC236}">
              <a16:creationId xmlns:a16="http://schemas.microsoft.com/office/drawing/2014/main" id="{0E2D61AA-3053-438D-A7AA-B3DB161C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1" name="Picture 44" descr="https://www1.bmo.com/images/sp.gif">
          <a:extLst>
            <a:ext uri="{FF2B5EF4-FFF2-40B4-BE49-F238E27FC236}">
              <a16:creationId xmlns:a16="http://schemas.microsoft.com/office/drawing/2014/main" id="{379FB32F-20DB-46FD-B5CE-09A2B955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2" name="Picture 44" descr="https://www1.bmo.com/images/sp.gif">
          <a:extLst>
            <a:ext uri="{FF2B5EF4-FFF2-40B4-BE49-F238E27FC236}">
              <a16:creationId xmlns:a16="http://schemas.microsoft.com/office/drawing/2014/main" id="{290F9A9B-0B61-4C90-842D-B246EDFA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3" name="Picture 44" descr="https://www1.bmo.com/images/sp.gif">
          <a:extLst>
            <a:ext uri="{FF2B5EF4-FFF2-40B4-BE49-F238E27FC236}">
              <a16:creationId xmlns:a16="http://schemas.microsoft.com/office/drawing/2014/main" id="{52A8D1EF-762D-4451-A19E-7D96E43A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4" name="Picture 44" descr="https://www1.bmo.com/images/sp.gif">
          <a:extLst>
            <a:ext uri="{FF2B5EF4-FFF2-40B4-BE49-F238E27FC236}">
              <a16:creationId xmlns:a16="http://schemas.microsoft.com/office/drawing/2014/main" id="{8D6A2945-B7AF-49AB-8118-647CE220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5" name="Picture 44" descr="https://www1.bmo.com/images/sp.gif">
          <a:extLst>
            <a:ext uri="{FF2B5EF4-FFF2-40B4-BE49-F238E27FC236}">
              <a16:creationId xmlns:a16="http://schemas.microsoft.com/office/drawing/2014/main" id="{81880541-57E4-4665-BA79-D140DBC2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6" name="Picture 44" descr="https://www1.bmo.com/images/sp.gif">
          <a:extLst>
            <a:ext uri="{FF2B5EF4-FFF2-40B4-BE49-F238E27FC236}">
              <a16:creationId xmlns:a16="http://schemas.microsoft.com/office/drawing/2014/main" id="{9634688E-2AD8-4BFA-88FB-06D7A96E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7" name="Picture 44" descr="https://www1.bmo.com/images/sp.gif">
          <a:extLst>
            <a:ext uri="{FF2B5EF4-FFF2-40B4-BE49-F238E27FC236}">
              <a16:creationId xmlns:a16="http://schemas.microsoft.com/office/drawing/2014/main" id="{977C0066-91EC-4681-8951-85A93DDE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8" name="Picture 44" descr="https://www1.bmo.com/images/sp.gif">
          <a:extLst>
            <a:ext uri="{FF2B5EF4-FFF2-40B4-BE49-F238E27FC236}">
              <a16:creationId xmlns:a16="http://schemas.microsoft.com/office/drawing/2014/main" id="{866E0738-6D3B-4039-95C8-DF335085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39" name="Picture 441" descr="https://www1.bmo.com/images/sp.gif">
          <a:extLst>
            <a:ext uri="{FF2B5EF4-FFF2-40B4-BE49-F238E27FC236}">
              <a16:creationId xmlns:a16="http://schemas.microsoft.com/office/drawing/2014/main" id="{66558BA5-4BF1-4D6B-960B-4CE4B72C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0" name="Picture 44" descr="https://www1.bmo.com/images/sp.gif">
          <a:extLst>
            <a:ext uri="{FF2B5EF4-FFF2-40B4-BE49-F238E27FC236}">
              <a16:creationId xmlns:a16="http://schemas.microsoft.com/office/drawing/2014/main" id="{EFAEB8F0-087F-4B94-98C7-BEBB7F8D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1" name="Picture 432" descr="https://www1.bmo.com/images/sp.gif">
          <a:extLst>
            <a:ext uri="{FF2B5EF4-FFF2-40B4-BE49-F238E27FC236}">
              <a16:creationId xmlns:a16="http://schemas.microsoft.com/office/drawing/2014/main" id="{61C33F72-D8F4-4817-A610-A8F99329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2" name="Picture 44" descr="https://www1.bmo.com/images/sp.gif">
          <a:extLst>
            <a:ext uri="{FF2B5EF4-FFF2-40B4-BE49-F238E27FC236}">
              <a16:creationId xmlns:a16="http://schemas.microsoft.com/office/drawing/2014/main" id="{2DE95C31-21E5-4311-82DD-D778E452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3" name="Picture 45" descr="https://www1.bmo.com/images/sp.gif">
          <a:extLst>
            <a:ext uri="{FF2B5EF4-FFF2-40B4-BE49-F238E27FC236}">
              <a16:creationId xmlns:a16="http://schemas.microsoft.com/office/drawing/2014/main" id="{3642EA98-195B-4D92-BFB8-C07F7B5D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4" name="Picture 44" descr="https://www1.bmo.com/images/sp.gif">
          <a:extLst>
            <a:ext uri="{FF2B5EF4-FFF2-40B4-BE49-F238E27FC236}">
              <a16:creationId xmlns:a16="http://schemas.microsoft.com/office/drawing/2014/main" id="{ED2E0085-F0FA-452C-8550-248DD675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5" name="Picture 44" descr="https://www1.bmo.com/images/sp.gif">
          <a:extLst>
            <a:ext uri="{FF2B5EF4-FFF2-40B4-BE49-F238E27FC236}">
              <a16:creationId xmlns:a16="http://schemas.microsoft.com/office/drawing/2014/main" id="{71F15425-5A28-4D01-BD36-17B5C472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6" name="Picture 44" descr="https://www1.bmo.com/images/sp.gif">
          <a:extLst>
            <a:ext uri="{FF2B5EF4-FFF2-40B4-BE49-F238E27FC236}">
              <a16:creationId xmlns:a16="http://schemas.microsoft.com/office/drawing/2014/main" id="{D1AF365B-3B7A-4083-90D3-D927D8DB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7" name="Picture 44" descr="https://www1.bmo.com/images/sp.gif">
          <a:extLst>
            <a:ext uri="{FF2B5EF4-FFF2-40B4-BE49-F238E27FC236}">
              <a16:creationId xmlns:a16="http://schemas.microsoft.com/office/drawing/2014/main" id="{296DA76C-A471-4E96-B40A-56BBA761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8" name="Picture 44" descr="https://www1.bmo.com/images/sp.gif">
          <a:extLst>
            <a:ext uri="{FF2B5EF4-FFF2-40B4-BE49-F238E27FC236}">
              <a16:creationId xmlns:a16="http://schemas.microsoft.com/office/drawing/2014/main" id="{DC45A83B-1874-4045-B44B-6F02626C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49" name="Picture 44" descr="https://www1.bmo.com/images/sp.gif">
          <a:extLst>
            <a:ext uri="{FF2B5EF4-FFF2-40B4-BE49-F238E27FC236}">
              <a16:creationId xmlns:a16="http://schemas.microsoft.com/office/drawing/2014/main" id="{B1CE7EA0-6BC4-42BD-84FB-604D5C99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50" name="Picture 44" descr="https://www1.bmo.com/images/sp.gif">
          <a:extLst>
            <a:ext uri="{FF2B5EF4-FFF2-40B4-BE49-F238E27FC236}">
              <a16:creationId xmlns:a16="http://schemas.microsoft.com/office/drawing/2014/main" id="{E6F5A2C7-13AE-4787-B874-3E321E34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51" name="Picture 44" descr="https://www1.bmo.com/images/sp.gif">
          <a:extLst>
            <a:ext uri="{FF2B5EF4-FFF2-40B4-BE49-F238E27FC236}">
              <a16:creationId xmlns:a16="http://schemas.microsoft.com/office/drawing/2014/main" id="{F8ABBBFD-0FD5-4955-BAF4-5CFA1AF4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19050</xdr:colOff>
      <xdr:row>35</xdr:row>
      <xdr:rowOff>47625</xdr:rowOff>
    </xdr:to>
    <xdr:pic>
      <xdr:nvPicPr>
        <xdr:cNvPr id="52" name="Picture 432" descr="https://www1.bmo.com/images/sp.gif">
          <a:extLst>
            <a:ext uri="{FF2B5EF4-FFF2-40B4-BE49-F238E27FC236}">
              <a16:creationId xmlns:a16="http://schemas.microsoft.com/office/drawing/2014/main" id="{5E018C6E-50AE-4E83-9C38-2635588B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19050</xdr:colOff>
      <xdr:row>35</xdr:row>
      <xdr:rowOff>47625</xdr:rowOff>
    </xdr:to>
    <xdr:pic>
      <xdr:nvPicPr>
        <xdr:cNvPr id="53" name="Picture 44" descr="https://www1.bmo.com/images/sp.gif">
          <a:extLst>
            <a:ext uri="{FF2B5EF4-FFF2-40B4-BE49-F238E27FC236}">
              <a16:creationId xmlns:a16="http://schemas.microsoft.com/office/drawing/2014/main" id="{5FAB36A0-4EEA-43D2-A722-5723C01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19050</xdr:colOff>
      <xdr:row>35</xdr:row>
      <xdr:rowOff>47625</xdr:rowOff>
    </xdr:to>
    <xdr:pic>
      <xdr:nvPicPr>
        <xdr:cNvPr id="54" name="Picture 432" descr="https://www1.bmo.com/images/sp.gif">
          <a:extLst>
            <a:ext uri="{FF2B5EF4-FFF2-40B4-BE49-F238E27FC236}">
              <a16:creationId xmlns:a16="http://schemas.microsoft.com/office/drawing/2014/main" id="{8ADC9EE7-E985-4068-8591-0E74B6DA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418682</xdr:colOff>
      <xdr:row>35</xdr:row>
      <xdr:rowOff>0</xdr:rowOff>
    </xdr:from>
    <xdr:to>
      <xdr:col>8</xdr:col>
      <xdr:colOff>437732</xdr:colOff>
      <xdr:row>35</xdr:row>
      <xdr:rowOff>35923</xdr:rowOff>
    </xdr:to>
    <xdr:pic>
      <xdr:nvPicPr>
        <xdr:cNvPr id="55" name="Picture 433" descr="https://www1.bmo.com/images/sp.gif">
          <a:extLst>
            <a:ext uri="{FF2B5EF4-FFF2-40B4-BE49-F238E27FC236}">
              <a16:creationId xmlns:a16="http://schemas.microsoft.com/office/drawing/2014/main" id="{4EFB6F74-880B-4B95-88F9-F6D2DFAF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6657" y="7134225"/>
          <a:ext cx="19050" cy="35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418682</xdr:colOff>
      <xdr:row>35</xdr:row>
      <xdr:rowOff>0</xdr:rowOff>
    </xdr:from>
    <xdr:ext cx="19050" cy="35923"/>
    <xdr:pic>
      <xdr:nvPicPr>
        <xdr:cNvPr id="56" name="Picture 433" descr="https://www1.bmo.com/images/sp.gif">
          <a:extLst>
            <a:ext uri="{FF2B5EF4-FFF2-40B4-BE49-F238E27FC236}">
              <a16:creationId xmlns:a16="http://schemas.microsoft.com/office/drawing/2014/main" id="{D15C152A-1FFA-47DF-A95D-CB999312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6657" y="7134225"/>
          <a:ext cx="19050" cy="35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57" name="Picture 432" descr="https://www1.bmo.com/images/sp.gif">
          <a:extLst>
            <a:ext uri="{FF2B5EF4-FFF2-40B4-BE49-F238E27FC236}">
              <a16:creationId xmlns:a16="http://schemas.microsoft.com/office/drawing/2014/main" id="{D4D4630D-DF44-447F-B5F8-49EB2BF4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58" name="Picture 432" descr="https://www1.bmo.com/images/sp.gif">
          <a:extLst>
            <a:ext uri="{FF2B5EF4-FFF2-40B4-BE49-F238E27FC236}">
              <a16:creationId xmlns:a16="http://schemas.microsoft.com/office/drawing/2014/main" id="{7F7B2002-5165-4DBC-8656-E67BBFA8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59" name="Picture 432" descr="https://www1.bmo.com/images/sp.gif">
          <a:extLst>
            <a:ext uri="{FF2B5EF4-FFF2-40B4-BE49-F238E27FC236}">
              <a16:creationId xmlns:a16="http://schemas.microsoft.com/office/drawing/2014/main" id="{4115BF6A-C8C0-4AA3-9096-65E3113E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0" name="Picture 441" descr="https://www1.bmo.com/images/sp.gif">
          <a:extLst>
            <a:ext uri="{FF2B5EF4-FFF2-40B4-BE49-F238E27FC236}">
              <a16:creationId xmlns:a16="http://schemas.microsoft.com/office/drawing/2014/main" id="{F4F60113-2FC4-430E-A9AF-D0428294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1" name="Picture 432" descr="https://www1.bmo.com/images/sp.gif">
          <a:extLst>
            <a:ext uri="{FF2B5EF4-FFF2-40B4-BE49-F238E27FC236}">
              <a16:creationId xmlns:a16="http://schemas.microsoft.com/office/drawing/2014/main" id="{2234ED52-5E7D-4C6C-82DA-6EA57C5C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2" name="Picture 432" descr="https://www1.bmo.com/images/sp.gif">
          <a:extLst>
            <a:ext uri="{FF2B5EF4-FFF2-40B4-BE49-F238E27FC236}">
              <a16:creationId xmlns:a16="http://schemas.microsoft.com/office/drawing/2014/main" id="{37F56979-5931-4A97-B9BD-F956D516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3" name="Picture 432" descr="https://www1.bmo.com/images/sp.gif">
          <a:extLst>
            <a:ext uri="{FF2B5EF4-FFF2-40B4-BE49-F238E27FC236}">
              <a16:creationId xmlns:a16="http://schemas.microsoft.com/office/drawing/2014/main" id="{E7A6ED2A-8B1C-4366-833B-22AB7EDC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4" name="Picture 432" descr="https://www1.bmo.com/images/sp.gif">
          <a:extLst>
            <a:ext uri="{FF2B5EF4-FFF2-40B4-BE49-F238E27FC236}">
              <a16:creationId xmlns:a16="http://schemas.microsoft.com/office/drawing/2014/main" id="{834EE99A-ACA7-44A5-8E64-2FF4E957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5" name="Picture 432" descr="https://www1.bmo.com/images/sp.gif">
          <a:extLst>
            <a:ext uri="{FF2B5EF4-FFF2-40B4-BE49-F238E27FC236}">
              <a16:creationId xmlns:a16="http://schemas.microsoft.com/office/drawing/2014/main" id="{6BD3A119-2C88-4A48-B172-24CB5A0D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6" name="Picture 432" descr="https://www1.bmo.com/images/sp.gif">
          <a:extLst>
            <a:ext uri="{FF2B5EF4-FFF2-40B4-BE49-F238E27FC236}">
              <a16:creationId xmlns:a16="http://schemas.microsoft.com/office/drawing/2014/main" id="{61D14679-E828-4A2B-B954-A37088F6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7" name="Picture 432" descr="https://www1.bmo.com/images/sp.gif">
          <a:extLst>
            <a:ext uri="{FF2B5EF4-FFF2-40B4-BE49-F238E27FC236}">
              <a16:creationId xmlns:a16="http://schemas.microsoft.com/office/drawing/2014/main" id="{CB6CE0CF-9192-48D8-B869-B91CD4E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8" name="Picture 432" descr="https://www1.bmo.com/images/sp.gif">
          <a:extLst>
            <a:ext uri="{FF2B5EF4-FFF2-40B4-BE49-F238E27FC236}">
              <a16:creationId xmlns:a16="http://schemas.microsoft.com/office/drawing/2014/main" id="{842E0D93-B430-4F7F-A30E-0B89A884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69" name="Picture 432" descr="https://www1.bmo.com/images/sp.gif">
          <a:extLst>
            <a:ext uri="{FF2B5EF4-FFF2-40B4-BE49-F238E27FC236}">
              <a16:creationId xmlns:a16="http://schemas.microsoft.com/office/drawing/2014/main" id="{89F65620-570F-4637-9A21-9FDD0710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0" name="Picture 432" descr="https://www1.bmo.com/images/sp.gif">
          <a:extLst>
            <a:ext uri="{FF2B5EF4-FFF2-40B4-BE49-F238E27FC236}">
              <a16:creationId xmlns:a16="http://schemas.microsoft.com/office/drawing/2014/main" id="{2F20D935-33BC-4CEA-B1A2-7FDB668F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1" name="Picture 432" descr="https://www1.bmo.com/images/sp.gif">
          <a:extLst>
            <a:ext uri="{FF2B5EF4-FFF2-40B4-BE49-F238E27FC236}">
              <a16:creationId xmlns:a16="http://schemas.microsoft.com/office/drawing/2014/main" id="{9A6D228D-3295-49B4-B7F9-89423D4B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2" name="Picture 432" descr="https://www1.bmo.com/images/sp.gif">
          <a:extLst>
            <a:ext uri="{FF2B5EF4-FFF2-40B4-BE49-F238E27FC236}">
              <a16:creationId xmlns:a16="http://schemas.microsoft.com/office/drawing/2014/main" id="{94B5FF48-E33C-4BDD-BB90-AA4FD9B4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3" name="Picture 432" descr="https://www1.bmo.com/images/sp.gif">
          <a:extLst>
            <a:ext uri="{FF2B5EF4-FFF2-40B4-BE49-F238E27FC236}">
              <a16:creationId xmlns:a16="http://schemas.microsoft.com/office/drawing/2014/main" id="{BF3587D8-A154-427E-9BE6-06E33FB5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4" name="Picture 432" descr="https://www1.bmo.com/images/sp.gif">
          <a:extLst>
            <a:ext uri="{FF2B5EF4-FFF2-40B4-BE49-F238E27FC236}">
              <a16:creationId xmlns:a16="http://schemas.microsoft.com/office/drawing/2014/main" id="{55501D95-D113-4671-BBF3-E5DD74B9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5" name="Picture 432" descr="https://www1.bmo.com/images/sp.gif">
          <a:extLst>
            <a:ext uri="{FF2B5EF4-FFF2-40B4-BE49-F238E27FC236}">
              <a16:creationId xmlns:a16="http://schemas.microsoft.com/office/drawing/2014/main" id="{4F8DDFBB-37AE-486C-8F70-F6DC7BC9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6" name="Picture 432" descr="https://www1.bmo.com/images/sp.gif">
          <a:extLst>
            <a:ext uri="{FF2B5EF4-FFF2-40B4-BE49-F238E27FC236}">
              <a16:creationId xmlns:a16="http://schemas.microsoft.com/office/drawing/2014/main" id="{DECA64C3-266E-42AD-A38D-505C0F57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7" name="Picture 432" descr="https://www1.bmo.com/images/sp.gif">
          <a:extLst>
            <a:ext uri="{FF2B5EF4-FFF2-40B4-BE49-F238E27FC236}">
              <a16:creationId xmlns:a16="http://schemas.microsoft.com/office/drawing/2014/main" id="{D6A6AFA1-AA02-4608-AE10-AD5FB423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8" name="Picture 432" descr="https://www1.bmo.com/images/sp.gif">
          <a:extLst>
            <a:ext uri="{FF2B5EF4-FFF2-40B4-BE49-F238E27FC236}">
              <a16:creationId xmlns:a16="http://schemas.microsoft.com/office/drawing/2014/main" id="{4810B466-59A8-4B61-8692-2C179176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79" name="Picture 432" descr="https://www1.bmo.com/images/sp.gif">
          <a:extLst>
            <a:ext uri="{FF2B5EF4-FFF2-40B4-BE49-F238E27FC236}">
              <a16:creationId xmlns:a16="http://schemas.microsoft.com/office/drawing/2014/main" id="{309A1FF5-1AF8-450A-BA88-346EEF93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80" name="Picture 432" descr="https://www1.bmo.com/images/sp.gif">
          <a:extLst>
            <a:ext uri="{FF2B5EF4-FFF2-40B4-BE49-F238E27FC236}">
              <a16:creationId xmlns:a16="http://schemas.microsoft.com/office/drawing/2014/main" id="{5CA36E1D-2921-4A09-8837-D347B6C6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44823</xdr:colOff>
      <xdr:row>35</xdr:row>
      <xdr:rowOff>0</xdr:rowOff>
    </xdr:from>
    <xdr:ext cx="19050" cy="47625"/>
    <xdr:pic>
      <xdr:nvPicPr>
        <xdr:cNvPr id="81" name="Picture 432" descr="https://www1.bmo.com/images/sp.gif">
          <a:extLst>
            <a:ext uri="{FF2B5EF4-FFF2-40B4-BE49-F238E27FC236}">
              <a16:creationId xmlns:a16="http://schemas.microsoft.com/office/drawing/2014/main" id="{B62E37C6-3744-44DB-A824-8700268F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2798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560294</xdr:colOff>
      <xdr:row>35</xdr:row>
      <xdr:rowOff>0</xdr:rowOff>
    </xdr:from>
    <xdr:ext cx="19050" cy="47625"/>
    <xdr:pic>
      <xdr:nvPicPr>
        <xdr:cNvPr id="82" name="Picture 432" descr="https://www1.bmo.com/images/sp.gif">
          <a:extLst>
            <a:ext uri="{FF2B5EF4-FFF2-40B4-BE49-F238E27FC236}">
              <a16:creationId xmlns:a16="http://schemas.microsoft.com/office/drawing/2014/main" id="{D1D5E144-A52C-4514-9680-3DE0CF69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8269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83" name="Picture 432" descr="https://www1.bmo.com/images/sp.gif">
          <a:extLst>
            <a:ext uri="{FF2B5EF4-FFF2-40B4-BE49-F238E27FC236}">
              <a16:creationId xmlns:a16="http://schemas.microsoft.com/office/drawing/2014/main" id="{832EBCE6-8434-441F-AB1D-23A199DE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84" name="Picture 432" descr="https://www1.bmo.com/images/sp.gif">
          <a:extLst>
            <a:ext uri="{FF2B5EF4-FFF2-40B4-BE49-F238E27FC236}">
              <a16:creationId xmlns:a16="http://schemas.microsoft.com/office/drawing/2014/main" id="{96F7B73F-1096-40B4-9A82-82521CC0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85" name="Picture 432" descr="https://www1.bmo.com/images/sp.gif">
          <a:extLst>
            <a:ext uri="{FF2B5EF4-FFF2-40B4-BE49-F238E27FC236}">
              <a16:creationId xmlns:a16="http://schemas.microsoft.com/office/drawing/2014/main" id="{A572790D-A3BE-4BE2-9354-8EB3EDD5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86" name="Picture 432" descr="https://www1.bmo.com/images/sp.gif">
          <a:extLst>
            <a:ext uri="{FF2B5EF4-FFF2-40B4-BE49-F238E27FC236}">
              <a16:creationId xmlns:a16="http://schemas.microsoft.com/office/drawing/2014/main" id="{7039B525-46CD-42E8-94A8-9959B289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87" name="Picture 432" descr="https://www1.bmo.com/images/sp.gif">
          <a:extLst>
            <a:ext uri="{FF2B5EF4-FFF2-40B4-BE49-F238E27FC236}">
              <a16:creationId xmlns:a16="http://schemas.microsoft.com/office/drawing/2014/main" id="{716CC727-BEC9-43DA-A8CD-0075E463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88" name="Picture 432" descr="https://www1.bmo.com/images/sp.gif">
          <a:extLst>
            <a:ext uri="{FF2B5EF4-FFF2-40B4-BE49-F238E27FC236}">
              <a16:creationId xmlns:a16="http://schemas.microsoft.com/office/drawing/2014/main" id="{6C2A6B21-B72A-4D56-88EC-A7313933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89" name="Picture 432" descr="https://www1.bmo.com/images/sp.gif">
          <a:extLst>
            <a:ext uri="{FF2B5EF4-FFF2-40B4-BE49-F238E27FC236}">
              <a16:creationId xmlns:a16="http://schemas.microsoft.com/office/drawing/2014/main" id="{62405273-977B-426C-9B3C-E098257A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90" name="Picture 432" descr="https://www1.bmo.com/images/sp.gif">
          <a:extLst>
            <a:ext uri="{FF2B5EF4-FFF2-40B4-BE49-F238E27FC236}">
              <a16:creationId xmlns:a16="http://schemas.microsoft.com/office/drawing/2014/main" id="{111C0678-17CB-4708-87A6-3A485BB8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91" name="Picture 434" descr="https://www1.bmo.com/images/sp.gif">
          <a:extLst>
            <a:ext uri="{FF2B5EF4-FFF2-40B4-BE49-F238E27FC236}">
              <a16:creationId xmlns:a16="http://schemas.microsoft.com/office/drawing/2014/main" id="{190F3E32-7DDD-4854-9CEE-124F807A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92" name="Picture 432" descr="https://www1.bmo.com/images/sp.gif">
          <a:extLst>
            <a:ext uri="{FF2B5EF4-FFF2-40B4-BE49-F238E27FC236}">
              <a16:creationId xmlns:a16="http://schemas.microsoft.com/office/drawing/2014/main" id="{C04632D6-A1F8-40D1-9237-A3B6D9CA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93" name="Picture 432" descr="https://www1.bmo.com/images/sp.gif">
          <a:extLst>
            <a:ext uri="{FF2B5EF4-FFF2-40B4-BE49-F238E27FC236}">
              <a16:creationId xmlns:a16="http://schemas.microsoft.com/office/drawing/2014/main" id="{65BBA698-108A-447D-A04C-94760542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598715</xdr:colOff>
      <xdr:row>35</xdr:row>
      <xdr:rowOff>0</xdr:rowOff>
    </xdr:from>
    <xdr:ext cx="19050" cy="47625"/>
    <xdr:pic>
      <xdr:nvPicPr>
        <xdr:cNvPr id="94" name="Picture 434" descr="https://www1.bmo.com/images/sp.gif">
          <a:extLst>
            <a:ext uri="{FF2B5EF4-FFF2-40B4-BE49-F238E27FC236}">
              <a16:creationId xmlns:a16="http://schemas.microsoft.com/office/drawing/2014/main" id="{EF03EC9D-45D2-43A5-BBBB-1A91DE95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8290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44823</xdr:colOff>
      <xdr:row>35</xdr:row>
      <xdr:rowOff>0</xdr:rowOff>
    </xdr:from>
    <xdr:ext cx="19050" cy="47625"/>
    <xdr:pic>
      <xdr:nvPicPr>
        <xdr:cNvPr id="95" name="Picture 432" descr="https://www1.bmo.com/images/sp.gif">
          <a:extLst>
            <a:ext uri="{FF2B5EF4-FFF2-40B4-BE49-F238E27FC236}">
              <a16:creationId xmlns:a16="http://schemas.microsoft.com/office/drawing/2014/main" id="{E9EEF16E-9268-4132-9884-D79A1289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2798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560294</xdr:colOff>
      <xdr:row>35</xdr:row>
      <xdr:rowOff>0</xdr:rowOff>
    </xdr:from>
    <xdr:ext cx="19050" cy="47625"/>
    <xdr:pic>
      <xdr:nvPicPr>
        <xdr:cNvPr id="96" name="Picture 432" descr="https://www1.bmo.com/images/sp.gif">
          <a:extLst>
            <a:ext uri="{FF2B5EF4-FFF2-40B4-BE49-F238E27FC236}">
              <a16:creationId xmlns:a16="http://schemas.microsoft.com/office/drawing/2014/main" id="{DE3AC5C9-397F-4A5A-9BE4-AA6D873D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8269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97" name="Picture 435" descr="https://www1.bmo.com/images/sp.gif">
          <a:extLst>
            <a:ext uri="{FF2B5EF4-FFF2-40B4-BE49-F238E27FC236}">
              <a16:creationId xmlns:a16="http://schemas.microsoft.com/office/drawing/2014/main" id="{73E24AE9-763D-4BDA-ADC7-90D38C2A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98" name="Picture 437" descr="https://www1.bmo.com/images/sp.gif">
          <a:extLst>
            <a:ext uri="{FF2B5EF4-FFF2-40B4-BE49-F238E27FC236}">
              <a16:creationId xmlns:a16="http://schemas.microsoft.com/office/drawing/2014/main" id="{50F230FD-3534-4028-B3AB-48EEF97E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99" name="Picture 438" descr="https://www1.bmo.com/images/sp.gif">
          <a:extLst>
            <a:ext uri="{FF2B5EF4-FFF2-40B4-BE49-F238E27FC236}">
              <a16:creationId xmlns:a16="http://schemas.microsoft.com/office/drawing/2014/main" id="{64DF58C3-6036-4D12-A6BA-6FD47EEF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00" name="Picture 432" descr="https://www1.bmo.com/images/sp.gif">
          <a:extLst>
            <a:ext uri="{FF2B5EF4-FFF2-40B4-BE49-F238E27FC236}">
              <a16:creationId xmlns:a16="http://schemas.microsoft.com/office/drawing/2014/main" id="{46004A0D-6998-4572-879C-F9092141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01" name="Picture 432" descr="https://www1.bmo.com/images/sp.gif">
          <a:extLst>
            <a:ext uri="{FF2B5EF4-FFF2-40B4-BE49-F238E27FC236}">
              <a16:creationId xmlns:a16="http://schemas.microsoft.com/office/drawing/2014/main" id="{DE8D6E2C-9283-49AE-83E2-B3DE6E51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02" name="Picture 432" descr="https://www1.bmo.com/images/sp.gif">
          <a:extLst>
            <a:ext uri="{FF2B5EF4-FFF2-40B4-BE49-F238E27FC236}">
              <a16:creationId xmlns:a16="http://schemas.microsoft.com/office/drawing/2014/main" id="{FDBD742E-FBDD-4494-AEEC-1C381CA0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03" name="Picture 432" descr="https://www1.bmo.com/images/sp.gif">
          <a:extLst>
            <a:ext uri="{FF2B5EF4-FFF2-40B4-BE49-F238E27FC236}">
              <a16:creationId xmlns:a16="http://schemas.microsoft.com/office/drawing/2014/main" id="{F350E44D-7CA3-46EA-AA25-925C0125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04" name="Picture 432" descr="https://www1.bmo.com/images/sp.gif">
          <a:extLst>
            <a:ext uri="{FF2B5EF4-FFF2-40B4-BE49-F238E27FC236}">
              <a16:creationId xmlns:a16="http://schemas.microsoft.com/office/drawing/2014/main" id="{5DCE7B2A-3CCD-4685-ACBF-E3FFBAB5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05" name="Picture 432" descr="https://www1.bmo.com/images/sp.gif">
          <a:extLst>
            <a:ext uri="{FF2B5EF4-FFF2-40B4-BE49-F238E27FC236}">
              <a16:creationId xmlns:a16="http://schemas.microsoft.com/office/drawing/2014/main" id="{A2BF6BD8-28D4-445A-8B30-ACAF04CF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35</xdr:row>
      <xdr:rowOff>0</xdr:rowOff>
    </xdr:from>
    <xdr:ext cx="19050" cy="47625"/>
    <xdr:pic>
      <xdr:nvPicPr>
        <xdr:cNvPr id="106" name="Picture 435" descr="https://www1.bmo.com/images/sp.gif">
          <a:extLst>
            <a:ext uri="{FF2B5EF4-FFF2-40B4-BE49-F238E27FC236}">
              <a16:creationId xmlns:a16="http://schemas.microsoft.com/office/drawing/2014/main" id="{C4ED4993-43E0-4ED8-BB4B-85F849D1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44823</xdr:colOff>
      <xdr:row>35</xdr:row>
      <xdr:rowOff>0</xdr:rowOff>
    </xdr:from>
    <xdr:ext cx="19050" cy="47625"/>
    <xdr:pic>
      <xdr:nvPicPr>
        <xdr:cNvPr id="107" name="Picture 432" descr="https://www1.bmo.com/images/sp.gif">
          <a:extLst>
            <a:ext uri="{FF2B5EF4-FFF2-40B4-BE49-F238E27FC236}">
              <a16:creationId xmlns:a16="http://schemas.microsoft.com/office/drawing/2014/main" id="{AD556E0D-2D15-4C2D-BAE7-F0CC5F95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6848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560294</xdr:colOff>
      <xdr:row>35</xdr:row>
      <xdr:rowOff>0</xdr:rowOff>
    </xdr:from>
    <xdr:ext cx="19050" cy="47625"/>
    <xdr:pic>
      <xdr:nvPicPr>
        <xdr:cNvPr id="108" name="Picture 432" descr="https://www1.bmo.com/images/sp.gif">
          <a:extLst>
            <a:ext uri="{FF2B5EF4-FFF2-40B4-BE49-F238E27FC236}">
              <a16:creationId xmlns:a16="http://schemas.microsoft.com/office/drawing/2014/main" id="{7BECACDF-045A-4BB1-85BE-FD561ADD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2319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109" name="Picture 437" descr="https://www1.bmo.com/images/sp.gif">
          <a:extLst>
            <a:ext uri="{FF2B5EF4-FFF2-40B4-BE49-F238E27FC236}">
              <a16:creationId xmlns:a16="http://schemas.microsoft.com/office/drawing/2014/main" id="{422E48C8-C0CD-455D-B351-7E2B9741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110" name="Picture 432" descr="https://www1.bmo.com/images/sp.gif">
          <a:extLst>
            <a:ext uri="{FF2B5EF4-FFF2-40B4-BE49-F238E27FC236}">
              <a16:creationId xmlns:a16="http://schemas.microsoft.com/office/drawing/2014/main" id="{C27903C6-432B-432D-854B-4FEFBBF4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111" name="Picture 432" descr="https://www1.bmo.com/images/sp.gif">
          <a:extLst>
            <a:ext uri="{FF2B5EF4-FFF2-40B4-BE49-F238E27FC236}">
              <a16:creationId xmlns:a16="http://schemas.microsoft.com/office/drawing/2014/main" id="{94D1CB22-694B-451D-B489-71BE4688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44823</xdr:colOff>
      <xdr:row>35</xdr:row>
      <xdr:rowOff>0</xdr:rowOff>
    </xdr:from>
    <xdr:ext cx="19050" cy="47625"/>
    <xdr:pic>
      <xdr:nvPicPr>
        <xdr:cNvPr id="112" name="Picture 432" descr="https://www1.bmo.com/images/sp.gif">
          <a:extLst>
            <a:ext uri="{FF2B5EF4-FFF2-40B4-BE49-F238E27FC236}">
              <a16:creationId xmlns:a16="http://schemas.microsoft.com/office/drawing/2014/main" id="{E3FAA963-E687-4F84-BCBF-3A72435B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2798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560294</xdr:colOff>
      <xdr:row>35</xdr:row>
      <xdr:rowOff>0</xdr:rowOff>
    </xdr:from>
    <xdr:ext cx="19050" cy="47625"/>
    <xdr:pic>
      <xdr:nvPicPr>
        <xdr:cNvPr id="113" name="Picture 432" descr="https://www1.bmo.com/images/sp.gif">
          <a:extLst>
            <a:ext uri="{FF2B5EF4-FFF2-40B4-BE49-F238E27FC236}">
              <a16:creationId xmlns:a16="http://schemas.microsoft.com/office/drawing/2014/main" id="{8CB8E696-4E51-4111-9463-40AA90C8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8269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14" name="Picture 432" descr="https://www1.bmo.com/images/sp.gif">
          <a:extLst>
            <a:ext uri="{FF2B5EF4-FFF2-40B4-BE49-F238E27FC236}">
              <a16:creationId xmlns:a16="http://schemas.microsoft.com/office/drawing/2014/main" id="{FB16746D-85FC-4562-8C4B-6D5626B9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15" name="Picture 432" descr="https://www1.bmo.com/images/sp.gif">
          <a:extLst>
            <a:ext uri="{FF2B5EF4-FFF2-40B4-BE49-F238E27FC236}">
              <a16:creationId xmlns:a16="http://schemas.microsoft.com/office/drawing/2014/main" id="{61EE4020-2BA9-4282-8126-82FB6352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16" name="Picture 432" descr="https://www1.bmo.com/images/sp.gif">
          <a:extLst>
            <a:ext uri="{FF2B5EF4-FFF2-40B4-BE49-F238E27FC236}">
              <a16:creationId xmlns:a16="http://schemas.microsoft.com/office/drawing/2014/main" id="{6D8C8347-1E6C-45AF-AD9F-69009507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17" name="Picture 432" descr="https://www1.bmo.com/images/sp.gif">
          <a:extLst>
            <a:ext uri="{FF2B5EF4-FFF2-40B4-BE49-F238E27FC236}">
              <a16:creationId xmlns:a16="http://schemas.microsoft.com/office/drawing/2014/main" id="{699C68AF-068F-4594-BB2F-666CB3CB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118" name="Picture 432" descr="https://www1.bmo.com/images/sp.gif">
          <a:extLst>
            <a:ext uri="{FF2B5EF4-FFF2-40B4-BE49-F238E27FC236}">
              <a16:creationId xmlns:a16="http://schemas.microsoft.com/office/drawing/2014/main" id="{3EB2CCB4-CF12-4D74-BE97-A5A180C8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119" name="Picture 432" descr="https://www1.bmo.com/images/sp.gif">
          <a:extLst>
            <a:ext uri="{FF2B5EF4-FFF2-40B4-BE49-F238E27FC236}">
              <a16:creationId xmlns:a16="http://schemas.microsoft.com/office/drawing/2014/main" id="{9865B241-2A26-466A-B9EF-AA0C2BB9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44823</xdr:colOff>
      <xdr:row>35</xdr:row>
      <xdr:rowOff>0</xdr:rowOff>
    </xdr:from>
    <xdr:ext cx="19050" cy="47625"/>
    <xdr:pic>
      <xdr:nvPicPr>
        <xdr:cNvPr id="120" name="Picture 432" descr="https://www1.bmo.com/images/sp.gif">
          <a:extLst>
            <a:ext uri="{FF2B5EF4-FFF2-40B4-BE49-F238E27FC236}">
              <a16:creationId xmlns:a16="http://schemas.microsoft.com/office/drawing/2014/main" id="{E8C27DD5-5F22-42AC-AB6A-C5A72115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2798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560294</xdr:colOff>
      <xdr:row>35</xdr:row>
      <xdr:rowOff>0</xdr:rowOff>
    </xdr:from>
    <xdr:ext cx="19050" cy="47625"/>
    <xdr:pic>
      <xdr:nvPicPr>
        <xdr:cNvPr id="121" name="Picture 432" descr="https://www1.bmo.com/images/sp.gif">
          <a:extLst>
            <a:ext uri="{FF2B5EF4-FFF2-40B4-BE49-F238E27FC236}">
              <a16:creationId xmlns:a16="http://schemas.microsoft.com/office/drawing/2014/main" id="{99AC5F2C-A529-416E-95B2-2C40332C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8269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22" name="Picture 439" descr="https://www1.bmo.com/images/sp.gif">
          <a:extLst>
            <a:ext uri="{FF2B5EF4-FFF2-40B4-BE49-F238E27FC236}">
              <a16:creationId xmlns:a16="http://schemas.microsoft.com/office/drawing/2014/main" id="{E94129FF-AAA9-45CB-AD88-0575C453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123" name="Picture 441" descr="https://www1.bmo.com/images/sp.gif">
          <a:extLst>
            <a:ext uri="{FF2B5EF4-FFF2-40B4-BE49-F238E27FC236}">
              <a16:creationId xmlns:a16="http://schemas.microsoft.com/office/drawing/2014/main" id="{2623878D-F1D3-4027-88EF-44E25FA3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24" name="Picture 441" descr="https://www1.bmo.com/images/sp.gif">
          <a:extLst>
            <a:ext uri="{FF2B5EF4-FFF2-40B4-BE49-F238E27FC236}">
              <a16:creationId xmlns:a16="http://schemas.microsoft.com/office/drawing/2014/main" id="{BA881593-9F9D-47CD-93F9-200E5403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25" name="Picture 432" descr="https://www1.bmo.com/images/sp.gif">
          <a:extLst>
            <a:ext uri="{FF2B5EF4-FFF2-40B4-BE49-F238E27FC236}">
              <a16:creationId xmlns:a16="http://schemas.microsoft.com/office/drawing/2014/main" id="{04C49B72-BE7C-42E1-B51A-94FD57C9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26" name="Picture 432" descr="https://www1.bmo.com/images/sp.gif">
          <a:extLst>
            <a:ext uri="{FF2B5EF4-FFF2-40B4-BE49-F238E27FC236}">
              <a16:creationId xmlns:a16="http://schemas.microsoft.com/office/drawing/2014/main" id="{F8C5A496-91C8-45D2-B6A8-116A9033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27" name="Picture 432" descr="https://www1.bmo.com/images/sp.gif">
          <a:extLst>
            <a:ext uri="{FF2B5EF4-FFF2-40B4-BE49-F238E27FC236}">
              <a16:creationId xmlns:a16="http://schemas.microsoft.com/office/drawing/2014/main" id="{27E3396B-0EA6-4095-9736-58E5A816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128" name="Picture 432" descr="https://www1.bmo.com/images/sp.gif">
          <a:extLst>
            <a:ext uri="{FF2B5EF4-FFF2-40B4-BE49-F238E27FC236}">
              <a16:creationId xmlns:a16="http://schemas.microsoft.com/office/drawing/2014/main" id="{AC2D6505-738C-407B-9A67-B831501B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29" name="Picture 44" descr="https://www1.bmo.com/images/sp.gif">
          <a:extLst>
            <a:ext uri="{FF2B5EF4-FFF2-40B4-BE49-F238E27FC236}">
              <a16:creationId xmlns:a16="http://schemas.microsoft.com/office/drawing/2014/main" id="{4F09C6DB-3C69-44B6-9E41-535830CF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0" name="Picture 45" descr="https://www1.bmo.com/images/sp.gif">
          <a:extLst>
            <a:ext uri="{FF2B5EF4-FFF2-40B4-BE49-F238E27FC236}">
              <a16:creationId xmlns:a16="http://schemas.microsoft.com/office/drawing/2014/main" id="{414D8188-81EE-4A78-A2A8-570F5B65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1" name="Picture 44" descr="https://www1.bmo.com/images/sp.gif">
          <a:extLst>
            <a:ext uri="{FF2B5EF4-FFF2-40B4-BE49-F238E27FC236}">
              <a16:creationId xmlns:a16="http://schemas.microsoft.com/office/drawing/2014/main" id="{85E1A138-B9C2-4503-8EC3-9E79BF2E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2" name="Picture 44" descr="https://www1.bmo.com/images/sp.gif">
          <a:extLst>
            <a:ext uri="{FF2B5EF4-FFF2-40B4-BE49-F238E27FC236}">
              <a16:creationId xmlns:a16="http://schemas.microsoft.com/office/drawing/2014/main" id="{D37C6EC2-1791-4057-867B-E778D141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3" name="Picture 44" descr="https://www1.bmo.com/images/sp.gif">
          <a:extLst>
            <a:ext uri="{FF2B5EF4-FFF2-40B4-BE49-F238E27FC236}">
              <a16:creationId xmlns:a16="http://schemas.microsoft.com/office/drawing/2014/main" id="{2B64C3F7-3DAC-4380-9479-8C35CE3B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4" name="Picture 44" descr="https://www1.bmo.com/images/sp.gif">
          <a:extLst>
            <a:ext uri="{FF2B5EF4-FFF2-40B4-BE49-F238E27FC236}">
              <a16:creationId xmlns:a16="http://schemas.microsoft.com/office/drawing/2014/main" id="{80F28196-7A75-487E-8247-FD4EE273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5" name="Picture 44" descr="https://www1.bmo.com/images/sp.gif">
          <a:extLst>
            <a:ext uri="{FF2B5EF4-FFF2-40B4-BE49-F238E27FC236}">
              <a16:creationId xmlns:a16="http://schemas.microsoft.com/office/drawing/2014/main" id="{FC5EF8DA-D154-4408-8A29-13FC1EAF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6" name="Picture 44" descr="https://www1.bmo.com/images/sp.gif">
          <a:extLst>
            <a:ext uri="{FF2B5EF4-FFF2-40B4-BE49-F238E27FC236}">
              <a16:creationId xmlns:a16="http://schemas.microsoft.com/office/drawing/2014/main" id="{C979A0F3-5FA9-461A-B25D-4A420FA3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7" name="Picture 44" descr="https://www1.bmo.com/images/sp.gif">
          <a:extLst>
            <a:ext uri="{FF2B5EF4-FFF2-40B4-BE49-F238E27FC236}">
              <a16:creationId xmlns:a16="http://schemas.microsoft.com/office/drawing/2014/main" id="{B5C25A15-FC28-4D44-8039-8C89AFEB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8" name="Picture 44" descr="https://www1.bmo.com/images/sp.gif">
          <a:extLst>
            <a:ext uri="{FF2B5EF4-FFF2-40B4-BE49-F238E27FC236}">
              <a16:creationId xmlns:a16="http://schemas.microsoft.com/office/drawing/2014/main" id="{5DA8158E-F984-46A8-9EC3-4EA2249F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39" name="Picture 44" descr="https://www1.bmo.com/images/sp.gif">
          <a:extLst>
            <a:ext uri="{FF2B5EF4-FFF2-40B4-BE49-F238E27FC236}">
              <a16:creationId xmlns:a16="http://schemas.microsoft.com/office/drawing/2014/main" id="{C046AF4E-C5A6-416E-9A43-62D47741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0" name="Picture 44" descr="https://www1.bmo.com/images/sp.gif">
          <a:extLst>
            <a:ext uri="{FF2B5EF4-FFF2-40B4-BE49-F238E27FC236}">
              <a16:creationId xmlns:a16="http://schemas.microsoft.com/office/drawing/2014/main" id="{0121E6D4-391B-4D0A-AB97-7EB6EA67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1" name="Picture 432" descr="https://www1.bmo.com/images/sp.gif">
          <a:extLst>
            <a:ext uri="{FF2B5EF4-FFF2-40B4-BE49-F238E27FC236}">
              <a16:creationId xmlns:a16="http://schemas.microsoft.com/office/drawing/2014/main" id="{B870DFE7-3CB3-45D3-B218-06C044F9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2" name="Picture 434" descr="https://www1.bmo.com/images/sp.gif">
          <a:extLst>
            <a:ext uri="{FF2B5EF4-FFF2-40B4-BE49-F238E27FC236}">
              <a16:creationId xmlns:a16="http://schemas.microsoft.com/office/drawing/2014/main" id="{D718069A-98E6-49DE-866A-7ABC6215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3" name="Picture 435" descr="https://www1.bmo.com/images/sp.gif">
          <a:extLst>
            <a:ext uri="{FF2B5EF4-FFF2-40B4-BE49-F238E27FC236}">
              <a16:creationId xmlns:a16="http://schemas.microsoft.com/office/drawing/2014/main" id="{86F238F2-CE1B-4601-A352-71181E98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4" name="Picture 437" descr="https://www1.bmo.com/images/sp.gif">
          <a:extLst>
            <a:ext uri="{FF2B5EF4-FFF2-40B4-BE49-F238E27FC236}">
              <a16:creationId xmlns:a16="http://schemas.microsoft.com/office/drawing/2014/main" id="{CCDE1AAC-6A9D-4EA8-8B26-FD13B76B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5" name="Picture 438" descr="https://www1.bmo.com/images/sp.gif">
          <a:extLst>
            <a:ext uri="{FF2B5EF4-FFF2-40B4-BE49-F238E27FC236}">
              <a16:creationId xmlns:a16="http://schemas.microsoft.com/office/drawing/2014/main" id="{B62D029F-F67D-478E-80FC-320C59F5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6" name="Picture 439" descr="https://www1.bmo.com/images/sp.gif">
          <a:extLst>
            <a:ext uri="{FF2B5EF4-FFF2-40B4-BE49-F238E27FC236}">
              <a16:creationId xmlns:a16="http://schemas.microsoft.com/office/drawing/2014/main" id="{055435BF-86E2-4DD7-AD73-AB0BF170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7" name="Picture 441" descr="https://www1.bmo.com/images/sp.gif">
          <a:extLst>
            <a:ext uri="{FF2B5EF4-FFF2-40B4-BE49-F238E27FC236}">
              <a16:creationId xmlns:a16="http://schemas.microsoft.com/office/drawing/2014/main" id="{326327DC-DCF5-4715-AB03-6C9F2596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8" name="Picture 442" descr="https://www1.bmo.com/images/sp.gif">
          <a:extLst>
            <a:ext uri="{FF2B5EF4-FFF2-40B4-BE49-F238E27FC236}">
              <a16:creationId xmlns:a16="http://schemas.microsoft.com/office/drawing/2014/main" id="{FB626195-060E-4AC7-8328-F0EDC570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49" name="Picture 443" descr="https://www1.bmo.com/images/sp.gif">
          <a:extLst>
            <a:ext uri="{FF2B5EF4-FFF2-40B4-BE49-F238E27FC236}">
              <a16:creationId xmlns:a16="http://schemas.microsoft.com/office/drawing/2014/main" id="{45947A36-195A-4842-9C68-5126F3DF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0" name="Picture 432" descr="https://www1.bmo.com/images/sp.gif">
          <a:extLst>
            <a:ext uri="{FF2B5EF4-FFF2-40B4-BE49-F238E27FC236}">
              <a16:creationId xmlns:a16="http://schemas.microsoft.com/office/drawing/2014/main" id="{F6CE23A0-0845-45AC-8895-13C04A6B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1" name="Picture 432" descr="https://www1.bmo.com/images/sp.gif">
          <a:extLst>
            <a:ext uri="{FF2B5EF4-FFF2-40B4-BE49-F238E27FC236}">
              <a16:creationId xmlns:a16="http://schemas.microsoft.com/office/drawing/2014/main" id="{85B137B0-8DEB-4DA3-81D6-3606DC43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2" name="Picture 432" descr="https://www1.bmo.com/images/sp.gif">
          <a:extLst>
            <a:ext uri="{FF2B5EF4-FFF2-40B4-BE49-F238E27FC236}">
              <a16:creationId xmlns:a16="http://schemas.microsoft.com/office/drawing/2014/main" id="{066929E8-D1D4-4F33-BB69-A173DF1C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3" name="Picture 44" descr="https://www1.bmo.com/images/sp.gif">
          <a:extLst>
            <a:ext uri="{FF2B5EF4-FFF2-40B4-BE49-F238E27FC236}">
              <a16:creationId xmlns:a16="http://schemas.microsoft.com/office/drawing/2014/main" id="{553BACE1-BB6C-46EF-986B-E5EE1E17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4" name="Picture 432" descr="https://www1.bmo.com/images/sp.gif">
          <a:extLst>
            <a:ext uri="{FF2B5EF4-FFF2-40B4-BE49-F238E27FC236}">
              <a16:creationId xmlns:a16="http://schemas.microsoft.com/office/drawing/2014/main" id="{996F6B7A-B3D5-4FFA-8DC2-8D0CDA24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5" name="Picture 44" descr="https://www1.bmo.com/images/sp.gif">
          <a:extLst>
            <a:ext uri="{FF2B5EF4-FFF2-40B4-BE49-F238E27FC236}">
              <a16:creationId xmlns:a16="http://schemas.microsoft.com/office/drawing/2014/main" id="{980DBF15-0169-467D-AE2F-AB32B57F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6" name="Picture 45" descr="https://www1.bmo.com/images/sp.gif">
          <a:extLst>
            <a:ext uri="{FF2B5EF4-FFF2-40B4-BE49-F238E27FC236}">
              <a16:creationId xmlns:a16="http://schemas.microsoft.com/office/drawing/2014/main" id="{3303A0DB-0CE4-4783-8A67-07723DD1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7" name="Picture 44" descr="https://www1.bmo.com/images/sp.gif">
          <a:extLst>
            <a:ext uri="{FF2B5EF4-FFF2-40B4-BE49-F238E27FC236}">
              <a16:creationId xmlns:a16="http://schemas.microsoft.com/office/drawing/2014/main" id="{1E534DAD-3543-43B2-BE13-E6B84047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8" name="Picture 44" descr="https://www1.bmo.com/images/sp.gif">
          <a:extLst>
            <a:ext uri="{FF2B5EF4-FFF2-40B4-BE49-F238E27FC236}">
              <a16:creationId xmlns:a16="http://schemas.microsoft.com/office/drawing/2014/main" id="{1BF78475-E25A-42BF-B36D-3F26CDA5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59" name="Picture 44" descr="https://www1.bmo.com/images/sp.gif">
          <a:extLst>
            <a:ext uri="{FF2B5EF4-FFF2-40B4-BE49-F238E27FC236}">
              <a16:creationId xmlns:a16="http://schemas.microsoft.com/office/drawing/2014/main" id="{DF56F89F-84D5-4017-BE77-643B6936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0" name="Picture 44" descr="https://www1.bmo.com/images/sp.gif">
          <a:extLst>
            <a:ext uri="{FF2B5EF4-FFF2-40B4-BE49-F238E27FC236}">
              <a16:creationId xmlns:a16="http://schemas.microsoft.com/office/drawing/2014/main" id="{A4D7090B-D3E0-4B7D-9FF6-D47D33F5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1" name="Picture 44" descr="https://www1.bmo.com/images/sp.gif">
          <a:extLst>
            <a:ext uri="{FF2B5EF4-FFF2-40B4-BE49-F238E27FC236}">
              <a16:creationId xmlns:a16="http://schemas.microsoft.com/office/drawing/2014/main" id="{DA969E22-F1AF-4419-B0C5-586467ED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2" name="Picture 44" descr="https://www1.bmo.com/images/sp.gif">
          <a:extLst>
            <a:ext uri="{FF2B5EF4-FFF2-40B4-BE49-F238E27FC236}">
              <a16:creationId xmlns:a16="http://schemas.microsoft.com/office/drawing/2014/main" id="{844B65A2-B868-4D30-9AA6-2C372FE5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3" name="Picture 44" descr="https://www1.bmo.com/images/sp.gif">
          <a:extLst>
            <a:ext uri="{FF2B5EF4-FFF2-40B4-BE49-F238E27FC236}">
              <a16:creationId xmlns:a16="http://schemas.microsoft.com/office/drawing/2014/main" id="{B51EDFA5-EF0B-4F2F-9E1A-6AA112B2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4" name="Picture 44" descr="https://www1.bmo.com/images/sp.gif">
          <a:extLst>
            <a:ext uri="{FF2B5EF4-FFF2-40B4-BE49-F238E27FC236}">
              <a16:creationId xmlns:a16="http://schemas.microsoft.com/office/drawing/2014/main" id="{A2CE8C86-2CE8-47EE-8B11-90B856F2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5" name="Picture 441" descr="https://www1.bmo.com/images/sp.gif">
          <a:extLst>
            <a:ext uri="{FF2B5EF4-FFF2-40B4-BE49-F238E27FC236}">
              <a16:creationId xmlns:a16="http://schemas.microsoft.com/office/drawing/2014/main" id="{1F2B066E-1AE4-48C7-9551-29591BAD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6" name="Picture 44" descr="https://www1.bmo.com/images/sp.gif">
          <a:extLst>
            <a:ext uri="{FF2B5EF4-FFF2-40B4-BE49-F238E27FC236}">
              <a16:creationId xmlns:a16="http://schemas.microsoft.com/office/drawing/2014/main" id="{EFB5120C-061B-472F-9588-FDB3DA0D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7" name="Picture 432" descr="https://www1.bmo.com/images/sp.gif">
          <a:extLst>
            <a:ext uri="{FF2B5EF4-FFF2-40B4-BE49-F238E27FC236}">
              <a16:creationId xmlns:a16="http://schemas.microsoft.com/office/drawing/2014/main" id="{F1ED4DFE-3CD6-48A1-ACEE-CADBCBA8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8" name="Picture 44" descr="https://www1.bmo.com/images/sp.gif">
          <a:extLst>
            <a:ext uri="{FF2B5EF4-FFF2-40B4-BE49-F238E27FC236}">
              <a16:creationId xmlns:a16="http://schemas.microsoft.com/office/drawing/2014/main" id="{B1B6DE78-B86C-48CD-B74F-B9C81794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69" name="Picture 45" descr="https://www1.bmo.com/images/sp.gif">
          <a:extLst>
            <a:ext uri="{FF2B5EF4-FFF2-40B4-BE49-F238E27FC236}">
              <a16:creationId xmlns:a16="http://schemas.microsoft.com/office/drawing/2014/main" id="{4D72D299-0A95-47D8-96F0-F1A17035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0" name="Picture 44" descr="https://www1.bmo.com/images/sp.gif">
          <a:extLst>
            <a:ext uri="{FF2B5EF4-FFF2-40B4-BE49-F238E27FC236}">
              <a16:creationId xmlns:a16="http://schemas.microsoft.com/office/drawing/2014/main" id="{64BE4969-C249-4C91-8122-E993219C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1" name="Picture 170" descr="https://www1.bmo.com/images/sp.gif">
          <a:extLst>
            <a:ext uri="{FF2B5EF4-FFF2-40B4-BE49-F238E27FC236}">
              <a16:creationId xmlns:a16="http://schemas.microsoft.com/office/drawing/2014/main" id="{53367CBC-93BD-439F-86ED-7F0BA8B8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2" name="Picture 44" descr="https://www1.bmo.com/images/sp.gif">
          <a:extLst>
            <a:ext uri="{FF2B5EF4-FFF2-40B4-BE49-F238E27FC236}">
              <a16:creationId xmlns:a16="http://schemas.microsoft.com/office/drawing/2014/main" id="{96EB7CA9-3704-4603-AE0C-B5C12D21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3" name="Picture 44" descr="https://www1.bmo.com/images/sp.gif">
          <a:extLst>
            <a:ext uri="{FF2B5EF4-FFF2-40B4-BE49-F238E27FC236}">
              <a16:creationId xmlns:a16="http://schemas.microsoft.com/office/drawing/2014/main" id="{EA21A2C9-8472-4846-9182-145820EC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4" name="Picture 44" descr="https://www1.bmo.com/images/sp.gif">
          <a:extLst>
            <a:ext uri="{FF2B5EF4-FFF2-40B4-BE49-F238E27FC236}">
              <a16:creationId xmlns:a16="http://schemas.microsoft.com/office/drawing/2014/main" id="{B87EF0CD-5294-42FC-A913-FA316CCE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5" name="Picture 44" descr="https://www1.bmo.com/images/sp.gif">
          <a:extLst>
            <a:ext uri="{FF2B5EF4-FFF2-40B4-BE49-F238E27FC236}">
              <a16:creationId xmlns:a16="http://schemas.microsoft.com/office/drawing/2014/main" id="{A02ECCD5-63C2-48B1-B8BC-C088D143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6" name="Picture 44" descr="https://www1.bmo.com/images/sp.gif">
          <a:extLst>
            <a:ext uri="{FF2B5EF4-FFF2-40B4-BE49-F238E27FC236}">
              <a16:creationId xmlns:a16="http://schemas.microsoft.com/office/drawing/2014/main" id="{5F5C6191-8AF5-4E2B-95BD-CAF9F895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7" name="Picture 44" descr="https://www1.bmo.com/images/sp.gif">
          <a:extLst>
            <a:ext uri="{FF2B5EF4-FFF2-40B4-BE49-F238E27FC236}">
              <a16:creationId xmlns:a16="http://schemas.microsoft.com/office/drawing/2014/main" id="{DC117029-C0BC-40B4-95FB-0F3D6055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8" name="Picture 432" descr="https://www1.bmo.com/images/sp.gif">
          <a:extLst>
            <a:ext uri="{FF2B5EF4-FFF2-40B4-BE49-F238E27FC236}">
              <a16:creationId xmlns:a16="http://schemas.microsoft.com/office/drawing/2014/main" id="{48A5AE84-14D9-47DE-B234-4E66D40F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79" name="Picture 432" descr="https://www1.bmo.com/images/sp.gif">
          <a:extLst>
            <a:ext uri="{FF2B5EF4-FFF2-40B4-BE49-F238E27FC236}">
              <a16:creationId xmlns:a16="http://schemas.microsoft.com/office/drawing/2014/main" id="{AE1444D1-FE11-4913-B223-60D8EC0F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0" name="Picture 432" descr="https://www1.bmo.com/images/sp.gif">
          <a:extLst>
            <a:ext uri="{FF2B5EF4-FFF2-40B4-BE49-F238E27FC236}">
              <a16:creationId xmlns:a16="http://schemas.microsoft.com/office/drawing/2014/main" id="{94932479-794A-4F60-85AA-C90197CC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1" name="Picture 441" descr="https://www1.bmo.com/images/sp.gif">
          <a:extLst>
            <a:ext uri="{FF2B5EF4-FFF2-40B4-BE49-F238E27FC236}">
              <a16:creationId xmlns:a16="http://schemas.microsoft.com/office/drawing/2014/main" id="{B3C8DF47-9062-4C27-82D9-A7570714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2" name="Picture 432" descr="https://www1.bmo.com/images/sp.gif">
          <a:extLst>
            <a:ext uri="{FF2B5EF4-FFF2-40B4-BE49-F238E27FC236}">
              <a16:creationId xmlns:a16="http://schemas.microsoft.com/office/drawing/2014/main" id="{8DD3DFE6-B975-470B-ABC0-C9E95B7D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3" name="Picture 432" descr="https://www1.bmo.com/images/sp.gif">
          <a:extLst>
            <a:ext uri="{FF2B5EF4-FFF2-40B4-BE49-F238E27FC236}">
              <a16:creationId xmlns:a16="http://schemas.microsoft.com/office/drawing/2014/main" id="{86CDE5DC-3AF0-4E9C-AE82-AD673766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4" name="Picture 432" descr="https://www1.bmo.com/images/sp.gif">
          <a:extLst>
            <a:ext uri="{FF2B5EF4-FFF2-40B4-BE49-F238E27FC236}">
              <a16:creationId xmlns:a16="http://schemas.microsoft.com/office/drawing/2014/main" id="{EFC26289-16AB-43AD-BB49-FD5F5FF8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5" name="Picture 432" descr="https://www1.bmo.com/images/sp.gif">
          <a:extLst>
            <a:ext uri="{FF2B5EF4-FFF2-40B4-BE49-F238E27FC236}">
              <a16:creationId xmlns:a16="http://schemas.microsoft.com/office/drawing/2014/main" id="{42C13AD0-83A3-4645-B46C-01666004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6" name="Picture 432" descr="https://www1.bmo.com/images/sp.gif">
          <a:extLst>
            <a:ext uri="{FF2B5EF4-FFF2-40B4-BE49-F238E27FC236}">
              <a16:creationId xmlns:a16="http://schemas.microsoft.com/office/drawing/2014/main" id="{18119D8E-3052-4F79-BB8D-52418169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7" name="Picture 432" descr="https://www1.bmo.com/images/sp.gif">
          <a:extLst>
            <a:ext uri="{FF2B5EF4-FFF2-40B4-BE49-F238E27FC236}">
              <a16:creationId xmlns:a16="http://schemas.microsoft.com/office/drawing/2014/main" id="{A96BF0A5-10B8-4A34-819F-89A1A3E4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8" name="Picture 432" descr="https://www1.bmo.com/images/sp.gif">
          <a:extLst>
            <a:ext uri="{FF2B5EF4-FFF2-40B4-BE49-F238E27FC236}">
              <a16:creationId xmlns:a16="http://schemas.microsoft.com/office/drawing/2014/main" id="{1E074192-A921-48FF-BEB6-C7B0C7D0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89" name="Picture 432" descr="https://www1.bmo.com/images/sp.gif">
          <a:extLst>
            <a:ext uri="{FF2B5EF4-FFF2-40B4-BE49-F238E27FC236}">
              <a16:creationId xmlns:a16="http://schemas.microsoft.com/office/drawing/2014/main" id="{4672E163-CB9C-42E3-901C-D5857A85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0" name="Picture 432" descr="https://www1.bmo.com/images/sp.gif">
          <a:extLst>
            <a:ext uri="{FF2B5EF4-FFF2-40B4-BE49-F238E27FC236}">
              <a16:creationId xmlns:a16="http://schemas.microsoft.com/office/drawing/2014/main" id="{9EE86C43-2BE9-4EC0-B579-2F1B5890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1" name="Picture 432" descr="https://www1.bmo.com/images/sp.gif">
          <a:extLst>
            <a:ext uri="{FF2B5EF4-FFF2-40B4-BE49-F238E27FC236}">
              <a16:creationId xmlns:a16="http://schemas.microsoft.com/office/drawing/2014/main" id="{A4F84E8A-491D-4C65-8F21-67AED436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2" name="Picture 432" descr="https://www1.bmo.com/images/sp.gif">
          <a:extLst>
            <a:ext uri="{FF2B5EF4-FFF2-40B4-BE49-F238E27FC236}">
              <a16:creationId xmlns:a16="http://schemas.microsoft.com/office/drawing/2014/main" id="{153EA9FF-8C1E-4240-97E8-383A9738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3" name="Picture 432" descr="https://www1.bmo.com/images/sp.gif">
          <a:extLst>
            <a:ext uri="{FF2B5EF4-FFF2-40B4-BE49-F238E27FC236}">
              <a16:creationId xmlns:a16="http://schemas.microsoft.com/office/drawing/2014/main" id="{62A3AADE-4349-4AAB-8487-B5631254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4" name="Picture 432" descr="https://www1.bmo.com/images/sp.gif">
          <a:extLst>
            <a:ext uri="{FF2B5EF4-FFF2-40B4-BE49-F238E27FC236}">
              <a16:creationId xmlns:a16="http://schemas.microsoft.com/office/drawing/2014/main" id="{764A57D0-81C0-4BE6-8F8C-570291E0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5" name="Picture 432" descr="https://www1.bmo.com/images/sp.gif">
          <a:extLst>
            <a:ext uri="{FF2B5EF4-FFF2-40B4-BE49-F238E27FC236}">
              <a16:creationId xmlns:a16="http://schemas.microsoft.com/office/drawing/2014/main" id="{64C129FC-1B86-4AF0-8F85-0E93C71E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6" name="Picture 432" descr="https://www1.bmo.com/images/sp.gif">
          <a:extLst>
            <a:ext uri="{FF2B5EF4-FFF2-40B4-BE49-F238E27FC236}">
              <a16:creationId xmlns:a16="http://schemas.microsoft.com/office/drawing/2014/main" id="{61D8F2FC-BF26-4F49-A37A-7262608F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7" name="Picture 432" descr="https://www1.bmo.com/images/sp.gif">
          <a:extLst>
            <a:ext uri="{FF2B5EF4-FFF2-40B4-BE49-F238E27FC236}">
              <a16:creationId xmlns:a16="http://schemas.microsoft.com/office/drawing/2014/main" id="{1D7F78E9-1074-4B2F-9A2A-23842C44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8" name="Picture 432" descr="https://www1.bmo.com/images/sp.gif">
          <a:extLst>
            <a:ext uri="{FF2B5EF4-FFF2-40B4-BE49-F238E27FC236}">
              <a16:creationId xmlns:a16="http://schemas.microsoft.com/office/drawing/2014/main" id="{AA0FA005-282F-4D40-8F1B-80B6043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199" name="Picture 432" descr="https://www1.bmo.com/images/sp.gif">
          <a:extLst>
            <a:ext uri="{FF2B5EF4-FFF2-40B4-BE49-F238E27FC236}">
              <a16:creationId xmlns:a16="http://schemas.microsoft.com/office/drawing/2014/main" id="{76B934B8-02F0-4879-B3F8-78B94E44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0" name="Picture 432" descr="https://www1.bmo.com/images/sp.gif">
          <a:extLst>
            <a:ext uri="{FF2B5EF4-FFF2-40B4-BE49-F238E27FC236}">
              <a16:creationId xmlns:a16="http://schemas.microsoft.com/office/drawing/2014/main" id="{99309A1E-66DB-47D1-8BE3-3ABFF36B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1" name="Picture 432" descr="https://www1.bmo.com/images/sp.gif">
          <a:extLst>
            <a:ext uri="{FF2B5EF4-FFF2-40B4-BE49-F238E27FC236}">
              <a16:creationId xmlns:a16="http://schemas.microsoft.com/office/drawing/2014/main" id="{E2835658-6A78-484B-9963-3A225DC2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2" name="Picture 432" descr="https://www1.bmo.com/images/sp.gif">
          <a:extLst>
            <a:ext uri="{FF2B5EF4-FFF2-40B4-BE49-F238E27FC236}">
              <a16:creationId xmlns:a16="http://schemas.microsoft.com/office/drawing/2014/main" id="{3263932F-3493-4E4F-AF03-E5AC0AA4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3" name="Picture 432" descr="https://www1.bmo.com/images/sp.gif">
          <a:extLst>
            <a:ext uri="{FF2B5EF4-FFF2-40B4-BE49-F238E27FC236}">
              <a16:creationId xmlns:a16="http://schemas.microsoft.com/office/drawing/2014/main" id="{0AEB08BF-F761-4A3B-A97D-3CAFC76C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4" name="Picture 432" descr="https://www1.bmo.com/images/sp.gif">
          <a:extLst>
            <a:ext uri="{FF2B5EF4-FFF2-40B4-BE49-F238E27FC236}">
              <a16:creationId xmlns:a16="http://schemas.microsoft.com/office/drawing/2014/main" id="{2665AD3A-F73A-4EC7-ABE7-0F216A0D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5" name="Picture 432" descr="https://www1.bmo.com/images/sp.gif">
          <a:extLst>
            <a:ext uri="{FF2B5EF4-FFF2-40B4-BE49-F238E27FC236}">
              <a16:creationId xmlns:a16="http://schemas.microsoft.com/office/drawing/2014/main" id="{D1657245-A61D-4E4F-93FB-33ED36A7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6" name="Picture 432" descr="https://www1.bmo.com/images/sp.gif">
          <a:extLst>
            <a:ext uri="{FF2B5EF4-FFF2-40B4-BE49-F238E27FC236}">
              <a16:creationId xmlns:a16="http://schemas.microsoft.com/office/drawing/2014/main" id="{BC382A5D-7CD3-4ACF-8DA2-4771AB70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7" name="Picture 432" descr="https://www1.bmo.com/images/sp.gif">
          <a:extLst>
            <a:ext uri="{FF2B5EF4-FFF2-40B4-BE49-F238E27FC236}">
              <a16:creationId xmlns:a16="http://schemas.microsoft.com/office/drawing/2014/main" id="{A6C75B3D-71D1-4BBE-8764-7FAD8F70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8" name="Picture 432" descr="https://www1.bmo.com/images/sp.gif">
          <a:extLst>
            <a:ext uri="{FF2B5EF4-FFF2-40B4-BE49-F238E27FC236}">
              <a16:creationId xmlns:a16="http://schemas.microsoft.com/office/drawing/2014/main" id="{30832270-0F00-4DCD-8A31-27B60299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09" name="Picture 432" descr="https://www1.bmo.com/images/sp.gif">
          <a:extLst>
            <a:ext uri="{FF2B5EF4-FFF2-40B4-BE49-F238E27FC236}">
              <a16:creationId xmlns:a16="http://schemas.microsoft.com/office/drawing/2014/main" id="{9EDB07DF-3509-4989-8225-6829E819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0" name="Picture 434" descr="https://www1.bmo.com/images/sp.gif">
          <a:extLst>
            <a:ext uri="{FF2B5EF4-FFF2-40B4-BE49-F238E27FC236}">
              <a16:creationId xmlns:a16="http://schemas.microsoft.com/office/drawing/2014/main" id="{3F007150-D906-4FE8-9EFA-56F0E212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1" name="Picture 432" descr="https://www1.bmo.com/images/sp.gif">
          <a:extLst>
            <a:ext uri="{FF2B5EF4-FFF2-40B4-BE49-F238E27FC236}">
              <a16:creationId xmlns:a16="http://schemas.microsoft.com/office/drawing/2014/main" id="{6A308991-60CF-4999-BA3F-77309317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2" name="Picture 432" descr="https://www1.bmo.com/images/sp.gif">
          <a:extLst>
            <a:ext uri="{FF2B5EF4-FFF2-40B4-BE49-F238E27FC236}">
              <a16:creationId xmlns:a16="http://schemas.microsoft.com/office/drawing/2014/main" id="{ACE9105F-D77A-45E9-BB8D-D2C70E34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3" name="Picture 435" descr="https://www1.bmo.com/images/sp.gif">
          <a:extLst>
            <a:ext uri="{FF2B5EF4-FFF2-40B4-BE49-F238E27FC236}">
              <a16:creationId xmlns:a16="http://schemas.microsoft.com/office/drawing/2014/main" id="{3722CA56-D9D8-409A-889E-803E0929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4" name="Picture 437" descr="https://www1.bmo.com/images/sp.gif">
          <a:extLst>
            <a:ext uri="{FF2B5EF4-FFF2-40B4-BE49-F238E27FC236}">
              <a16:creationId xmlns:a16="http://schemas.microsoft.com/office/drawing/2014/main" id="{331B4378-3B99-45C5-A32E-11BE50C2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5" name="Picture 438" descr="https://www1.bmo.com/images/sp.gif">
          <a:extLst>
            <a:ext uri="{FF2B5EF4-FFF2-40B4-BE49-F238E27FC236}">
              <a16:creationId xmlns:a16="http://schemas.microsoft.com/office/drawing/2014/main" id="{0811EF0C-82A2-4A08-9D28-1226EE48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6" name="Picture 432" descr="https://www1.bmo.com/images/sp.gif">
          <a:extLst>
            <a:ext uri="{FF2B5EF4-FFF2-40B4-BE49-F238E27FC236}">
              <a16:creationId xmlns:a16="http://schemas.microsoft.com/office/drawing/2014/main" id="{21DB9ED6-CF6E-46EA-AD20-4C845B68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7" name="Picture 432" descr="https://www1.bmo.com/images/sp.gif">
          <a:extLst>
            <a:ext uri="{FF2B5EF4-FFF2-40B4-BE49-F238E27FC236}">
              <a16:creationId xmlns:a16="http://schemas.microsoft.com/office/drawing/2014/main" id="{E5BC5A5B-539E-4498-B717-9406F982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8" name="Picture 432" descr="https://www1.bmo.com/images/sp.gif">
          <a:extLst>
            <a:ext uri="{FF2B5EF4-FFF2-40B4-BE49-F238E27FC236}">
              <a16:creationId xmlns:a16="http://schemas.microsoft.com/office/drawing/2014/main" id="{A2A592DD-0665-4050-A331-698567F2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19" name="Picture 432" descr="https://www1.bmo.com/images/sp.gif">
          <a:extLst>
            <a:ext uri="{FF2B5EF4-FFF2-40B4-BE49-F238E27FC236}">
              <a16:creationId xmlns:a16="http://schemas.microsoft.com/office/drawing/2014/main" id="{64F31D2B-6844-4F14-92A3-D16238DD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20" name="Picture 432" descr="https://www1.bmo.com/images/sp.gif">
          <a:extLst>
            <a:ext uri="{FF2B5EF4-FFF2-40B4-BE49-F238E27FC236}">
              <a16:creationId xmlns:a16="http://schemas.microsoft.com/office/drawing/2014/main" id="{CBA8ECC7-A622-4998-A5AE-1372729A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21" name="Picture 432" descr="https://www1.bmo.com/images/sp.gif">
          <a:extLst>
            <a:ext uri="{FF2B5EF4-FFF2-40B4-BE49-F238E27FC236}">
              <a16:creationId xmlns:a16="http://schemas.microsoft.com/office/drawing/2014/main" id="{C2E36377-86DA-4A87-A14E-3811984C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22" name="Picture 432" descr="https://www1.bmo.com/images/sp.gif">
          <a:extLst>
            <a:ext uri="{FF2B5EF4-FFF2-40B4-BE49-F238E27FC236}">
              <a16:creationId xmlns:a16="http://schemas.microsoft.com/office/drawing/2014/main" id="{9E5A6C91-9069-4353-A90B-CA2762CB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23" name="Picture 432" descr="https://www1.bmo.com/images/sp.gif">
          <a:extLst>
            <a:ext uri="{FF2B5EF4-FFF2-40B4-BE49-F238E27FC236}">
              <a16:creationId xmlns:a16="http://schemas.microsoft.com/office/drawing/2014/main" id="{42E770AD-3464-4115-9D54-3660CF38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24" name="Picture 432" descr="https://www1.bmo.com/images/sp.gif">
          <a:extLst>
            <a:ext uri="{FF2B5EF4-FFF2-40B4-BE49-F238E27FC236}">
              <a16:creationId xmlns:a16="http://schemas.microsoft.com/office/drawing/2014/main" id="{06CB1794-FBD1-42BB-8192-284436EE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35</xdr:row>
      <xdr:rowOff>0</xdr:rowOff>
    </xdr:from>
    <xdr:ext cx="19050" cy="47625"/>
    <xdr:pic>
      <xdr:nvPicPr>
        <xdr:cNvPr id="225" name="Picture 432" descr="https://www1.bmo.com/images/sp.gif">
          <a:extLst>
            <a:ext uri="{FF2B5EF4-FFF2-40B4-BE49-F238E27FC236}">
              <a16:creationId xmlns:a16="http://schemas.microsoft.com/office/drawing/2014/main" id="{C208D705-E9A1-47A8-A3D6-B0E455EC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226" name="Picture 439" descr="https://www1.bmo.com/images/sp.gif">
          <a:extLst>
            <a:ext uri="{FF2B5EF4-FFF2-40B4-BE49-F238E27FC236}">
              <a16:creationId xmlns:a16="http://schemas.microsoft.com/office/drawing/2014/main" id="{A775B5F2-C532-4A3A-BDA3-A9B39F35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537882</xdr:colOff>
      <xdr:row>35</xdr:row>
      <xdr:rowOff>0</xdr:rowOff>
    </xdr:from>
    <xdr:ext cx="19050" cy="47625"/>
    <xdr:pic>
      <xdr:nvPicPr>
        <xdr:cNvPr id="227" name="Picture 441" descr="https://www1.bmo.com/images/sp.gif">
          <a:extLst>
            <a:ext uri="{FF2B5EF4-FFF2-40B4-BE49-F238E27FC236}">
              <a16:creationId xmlns:a16="http://schemas.microsoft.com/office/drawing/2014/main" id="{E4A98F12-CC76-431F-A622-C25BE383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5857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537882</xdr:colOff>
      <xdr:row>35</xdr:row>
      <xdr:rowOff>0</xdr:rowOff>
    </xdr:from>
    <xdr:ext cx="19050" cy="47625"/>
    <xdr:pic>
      <xdr:nvPicPr>
        <xdr:cNvPr id="228" name="Picture 441" descr="https://www1.bmo.com/images/sp.gif">
          <a:extLst>
            <a:ext uri="{FF2B5EF4-FFF2-40B4-BE49-F238E27FC236}">
              <a16:creationId xmlns:a16="http://schemas.microsoft.com/office/drawing/2014/main" id="{6B4889A9-2EA5-4262-9216-E82D7D0E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5857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229" name="Picture 432" descr="https://www1.bmo.com/images/sp.gif">
          <a:extLst>
            <a:ext uri="{FF2B5EF4-FFF2-40B4-BE49-F238E27FC236}">
              <a16:creationId xmlns:a16="http://schemas.microsoft.com/office/drawing/2014/main" id="{E97139AB-78AE-471D-9F60-2897D17E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230" name="Picture 432" descr="https://www1.bmo.com/images/sp.gif">
          <a:extLst>
            <a:ext uri="{FF2B5EF4-FFF2-40B4-BE49-F238E27FC236}">
              <a16:creationId xmlns:a16="http://schemas.microsoft.com/office/drawing/2014/main" id="{6B84AAED-0982-4F9D-8A09-D863BD74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44823</xdr:colOff>
      <xdr:row>35</xdr:row>
      <xdr:rowOff>0</xdr:rowOff>
    </xdr:from>
    <xdr:ext cx="19050" cy="47625"/>
    <xdr:pic>
      <xdr:nvPicPr>
        <xdr:cNvPr id="231" name="Picture 432" descr="https://www1.bmo.com/images/sp.gif">
          <a:extLst>
            <a:ext uri="{FF2B5EF4-FFF2-40B4-BE49-F238E27FC236}">
              <a16:creationId xmlns:a16="http://schemas.microsoft.com/office/drawing/2014/main" id="{9784476D-BF59-42EC-8779-8DD07FD6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2798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560294</xdr:colOff>
      <xdr:row>35</xdr:row>
      <xdr:rowOff>0</xdr:rowOff>
    </xdr:from>
    <xdr:ext cx="19050" cy="47625"/>
    <xdr:pic>
      <xdr:nvPicPr>
        <xdr:cNvPr id="232" name="Picture 432" descr="https://www1.bmo.com/images/sp.gif">
          <a:extLst>
            <a:ext uri="{FF2B5EF4-FFF2-40B4-BE49-F238E27FC236}">
              <a16:creationId xmlns:a16="http://schemas.microsoft.com/office/drawing/2014/main" id="{2B2D3DBA-7D84-434A-A56F-63132E93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8269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14</xdr:col>
      <xdr:colOff>0</xdr:colOff>
      <xdr:row>35</xdr:row>
      <xdr:rowOff>0</xdr:rowOff>
    </xdr:from>
    <xdr:to>
      <xdr:col>14</xdr:col>
      <xdr:colOff>19050</xdr:colOff>
      <xdr:row>35</xdr:row>
      <xdr:rowOff>47625</xdr:rowOff>
    </xdr:to>
    <xdr:pic>
      <xdr:nvPicPr>
        <xdr:cNvPr id="233" name="Picture 441" descr="https://www1.bmo.com/images/sp.gif">
          <a:extLst>
            <a:ext uri="{FF2B5EF4-FFF2-40B4-BE49-F238E27FC236}">
              <a16:creationId xmlns:a16="http://schemas.microsoft.com/office/drawing/2014/main" id="{CDE961E1-48E8-4FB6-8973-4F9F16C5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234" name="Picture 432" descr="https://www1.bmo.com/images/sp.gif">
          <a:extLst>
            <a:ext uri="{FF2B5EF4-FFF2-40B4-BE49-F238E27FC236}">
              <a16:creationId xmlns:a16="http://schemas.microsoft.com/office/drawing/2014/main" id="{8DFC5EDE-C9BD-4C6E-954A-6A3A051B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235" name="Picture 432" descr="https://www1.bmo.com/images/sp.gif">
          <a:extLst>
            <a:ext uri="{FF2B5EF4-FFF2-40B4-BE49-F238E27FC236}">
              <a16:creationId xmlns:a16="http://schemas.microsoft.com/office/drawing/2014/main" id="{E598A22C-6800-461D-85AE-B0366272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236" name="Picture 432" descr="https://www1.bmo.com/images/sp.gif">
          <a:extLst>
            <a:ext uri="{FF2B5EF4-FFF2-40B4-BE49-F238E27FC236}">
              <a16:creationId xmlns:a16="http://schemas.microsoft.com/office/drawing/2014/main" id="{911854DF-479D-4231-83C7-6285CE8C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237" name="Picture 432" descr="https://www1.bmo.com/images/sp.gif">
          <a:extLst>
            <a:ext uri="{FF2B5EF4-FFF2-40B4-BE49-F238E27FC236}">
              <a16:creationId xmlns:a16="http://schemas.microsoft.com/office/drawing/2014/main" id="{B5F523A5-4978-4CCF-9E32-5B43F0D2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238" name="Picture 432" descr="https://www1.bmo.com/images/sp.gif">
          <a:extLst>
            <a:ext uri="{FF2B5EF4-FFF2-40B4-BE49-F238E27FC236}">
              <a16:creationId xmlns:a16="http://schemas.microsoft.com/office/drawing/2014/main" id="{E68CD6AC-1716-46A9-ADD4-B4D16B81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35</xdr:row>
      <xdr:rowOff>0</xdr:rowOff>
    </xdr:from>
    <xdr:ext cx="19050" cy="47625"/>
    <xdr:pic>
      <xdr:nvPicPr>
        <xdr:cNvPr id="239" name="Picture 432" descr="https://www1.bmo.com/images/sp.gif">
          <a:extLst>
            <a:ext uri="{FF2B5EF4-FFF2-40B4-BE49-F238E27FC236}">
              <a16:creationId xmlns:a16="http://schemas.microsoft.com/office/drawing/2014/main" id="{94E6D6BF-BE15-46AD-8E17-1F71E9E8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4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240" name="Picture 441" descr="https://www1.bmo.com/images/sp.gif">
          <a:extLst>
            <a:ext uri="{FF2B5EF4-FFF2-40B4-BE49-F238E27FC236}">
              <a16:creationId xmlns:a16="http://schemas.microsoft.com/office/drawing/2014/main" id="{3BA67651-43CA-4191-A882-CAF05F22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241" name="Picture 432" descr="https://www1.bmo.com/images/sp.gif">
          <a:extLst>
            <a:ext uri="{FF2B5EF4-FFF2-40B4-BE49-F238E27FC236}">
              <a16:creationId xmlns:a16="http://schemas.microsoft.com/office/drawing/2014/main" id="{0DF9CB87-BDC6-40D4-AC58-516251D1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35</xdr:row>
      <xdr:rowOff>0</xdr:rowOff>
    </xdr:from>
    <xdr:ext cx="19050" cy="47625"/>
    <xdr:pic>
      <xdr:nvPicPr>
        <xdr:cNvPr id="242" name="Picture 432" descr="https://www1.bmo.com/images/sp.gif">
          <a:extLst>
            <a:ext uri="{FF2B5EF4-FFF2-40B4-BE49-F238E27FC236}">
              <a16:creationId xmlns:a16="http://schemas.microsoft.com/office/drawing/2014/main" id="{A9BE81C5-F2E3-48A5-8761-63962232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7975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44823</xdr:colOff>
      <xdr:row>35</xdr:row>
      <xdr:rowOff>0</xdr:rowOff>
    </xdr:from>
    <xdr:ext cx="19050" cy="47625"/>
    <xdr:pic>
      <xdr:nvPicPr>
        <xdr:cNvPr id="243" name="Picture 432" descr="https://www1.bmo.com/images/sp.gif">
          <a:extLst>
            <a:ext uri="{FF2B5EF4-FFF2-40B4-BE49-F238E27FC236}">
              <a16:creationId xmlns:a16="http://schemas.microsoft.com/office/drawing/2014/main" id="{2F55B89C-A71C-40DF-A650-74D3B839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2798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560294</xdr:colOff>
      <xdr:row>35</xdr:row>
      <xdr:rowOff>0</xdr:rowOff>
    </xdr:from>
    <xdr:ext cx="19050" cy="47625"/>
    <xdr:pic>
      <xdr:nvPicPr>
        <xdr:cNvPr id="244" name="Picture 432" descr="https://www1.bmo.com/images/sp.gif">
          <a:extLst>
            <a:ext uri="{FF2B5EF4-FFF2-40B4-BE49-F238E27FC236}">
              <a16:creationId xmlns:a16="http://schemas.microsoft.com/office/drawing/2014/main" id="{FAF57F36-FAA6-4CCA-9B3C-DB3EB384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8269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44823</xdr:colOff>
      <xdr:row>35</xdr:row>
      <xdr:rowOff>0</xdr:rowOff>
    </xdr:from>
    <xdr:ext cx="19050" cy="47625"/>
    <xdr:pic>
      <xdr:nvPicPr>
        <xdr:cNvPr id="245" name="Picture 432" descr="https://www1.bmo.com/images/sp.gif">
          <a:extLst>
            <a:ext uri="{FF2B5EF4-FFF2-40B4-BE49-F238E27FC236}">
              <a16:creationId xmlns:a16="http://schemas.microsoft.com/office/drawing/2014/main" id="{7E0022A8-FE25-4996-9505-3F16BAC3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2798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560294</xdr:colOff>
      <xdr:row>35</xdr:row>
      <xdr:rowOff>0</xdr:rowOff>
    </xdr:from>
    <xdr:ext cx="19050" cy="47625"/>
    <xdr:pic>
      <xdr:nvPicPr>
        <xdr:cNvPr id="246" name="Picture 432" descr="https://www1.bmo.com/images/sp.gif">
          <a:extLst>
            <a:ext uri="{FF2B5EF4-FFF2-40B4-BE49-F238E27FC236}">
              <a16:creationId xmlns:a16="http://schemas.microsoft.com/office/drawing/2014/main" id="{4D7B4543-DE6B-423D-AC68-F786C4F8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8269" y="7134225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14</xdr:col>
      <xdr:colOff>0</xdr:colOff>
      <xdr:row>5</xdr:row>
      <xdr:rowOff>0</xdr:rowOff>
    </xdr:from>
    <xdr:to>
      <xdr:col>14</xdr:col>
      <xdr:colOff>19050</xdr:colOff>
      <xdr:row>5</xdr:row>
      <xdr:rowOff>47625</xdr:rowOff>
    </xdr:to>
    <xdr:pic>
      <xdr:nvPicPr>
        <xdr:cNvPr id="247" name="Picture 442" descr="https://www1.bmo.com/images/sp.gif">
          <a:extLst>
            <a:ext uri="{FF2B5EF4-FFF2-40B4-BE49-F238E27FC236}">
              <a16:creationId xmlns:a16="http://schemas.microsoft.com/office/drawing/2014/main" id="{23AA5F54-E270-4291-97D8-CF9D696C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92175" y="1447800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0</xdr:colOff>
      <xdr:row>7</xdr:row>
      <xdr:rowOff>134470</xdr:rowOff>
    </xdr:from>
    <xdr:ext cx="19050" cy="47625"/>
    <xdr:pic>
      <xdr:nvPicPr>
        <xdr:cNvPr id="248" name="Picture 432" descr="https://www1.bmo.com/images/sp.gif">
          <a:extLst>
            <a:ext uri="{FF2B5EF4-FFF2-40B4-BE49-F238E27FC236}">
              <a16:creationId xmlns:a16="http://schemas.microsoft.com/office/drawing/2014/main" id="{D230F6E8-E228-4D0F-A62A-D3A5CCD9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36998" y="1963270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9</xdr:row>
      <xdr:rowOff>0</xdr:rowOff>
    </xdr:from>
    <xdr:ext cx="19050" cy="47625"/>
    <xdr:pic>
      <xdr:nvPicPr>
        <xdr:cNvPr id="249" name="Picture 432" descr="https://www1.bmo.com/images/sp.gif">
          <a:extLst>
            <a:ext uri="{FF2B5EF4-FFF2-40B4-BE49-F238E27FC236}">
              <a16:creationId xmlns:a16="http://schemas.microsoft.com/office/drawing/2014/main" id="{E6FD6198-FD50-43D2-ABA6-DCADFCCB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52469" y="2209800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19050</xdr:colOff>
      <xdr:row>1</xdr:row>
      <xdr:rowOff>47625</xdr:rowOff>
    </xdr:to>
    <xdr:pic>
      <xdr:nvPicPr>
        <xdr:cNvPr id="8" name="Picture 442" descr="https://www1.bmo.com/images/sp.gif">
          <a:extLst>
            <a:ext uri="{FF2B5EF4-FFF2-40B4-BE49-F238E27FC236}">
              <a16:creationId xmlns:a16="http://schemas.microsoft.com/office/drawing/2014/main" id="{EE621248-56AE-4BDD-99BC-6CF8E80C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92175" y="1447800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44823</xdr:colOff>
      <xdr:row>3</xdr:row>
      <xdr:rowOff>134470</xdr:rowOff>
    </xdr:from>
    <xdr:ext cx="19050" cy="47625"/>
    <xdr:pic>
      <xdr:nvPicPr>
        <xdr:cNvPr id="9" name="Picture 432" descr="https://www1.bmo.com/images/sp.gif">
          <a:extLst>
            <a:ext uri="{FF2B5EF4-FFF2-40B4-BE49-F238E27FC236}">
              <a16:creationId xmlns:a16="http://schemas.microsoft.com/office/drawing/2014/main" id="{5F8B8BDB-0BC6-4C65-B52B-FA6B689C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36998" y="1963270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560294</xdr:colOff>
      <xdr:row>5</xdr:row>
      <xdr:rowOff>0</xdr:rowOff>
    </xdr:from>
    <xdr:ext cx="19050" cy="47625"/>
    <xdr:pic>
      <xdr:nvPicPr>
        <xdr:cNvPr id="10" name="Picture 432" descr="https://www1.bmo.com/images/sp.gif">
          <a:extLst>
            <a:ext uri="{FF2B5EF4-FFF2-40B4-BE49-F238E27FC236}">
              <a16:creationId xmlns:a16="http://schemas.microsoft.com/office/drawing/2014/main" id="{469D3FBD-0FD6-4035-9969-AECF2DDB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52469" y="2209800"/>
          <a:ext cx="190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(NLOB)/2019/1-Trial%20Balanc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(NLOB)/2019/6-Funds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(NLOB)/2019/2-Consolidated%20Income%20Statement%20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(NLOB)/2020/2020%20NLOB%20Budget%20-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(NLOB)/2019/3-Falkland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(NLOB)/2019/4-Kingsmill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(NLOB)/2019/5-Administrati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Alterna Cheque Log"/>
      <sheetName val="OS Chqs &amp; Advance Cheques"/>
      <sheetName val="Sheet1"/>
      <sheetName val="Summary of Revenues &amp; Expenses"/>
      <sheetName val="Reconciliation Report - Dec"/>
      <sheetName val="Reconciliation Report - Nov"/>
      <sheetName val="Reconciliation Report - Oct"/>
      <sheetName val="Reconciliation Report - Sep"/>
      <sheetName val="Reconciliation Report - Jul&amp;Aug"/>
      <sheetName val="Reconciliation Report - Jun"/>
      <sheetName val="Reconciliation Report - May"/>
      <sheetName val="Reconciliation Report - Apr"/>
    </sheetNames>
    <sheetDataSet>
      <sheetData sheetId="0">
        <row r="30">
          <cell r="O30">
            <v>30341.529999999981</v>
          </cell>
        </row>
        <row r="54">
          <cell r="O54">
            <v>44209.209999999977</v>
          </cell>
        </row>
        <row r="77">
          <cell r="O77">
            <v>20060.89999999998</v>
          </cell>
        </row>
        <row r="100">
          <cell r="O100">
            <v>26277.039999999979</v>
          </cell>
        </row>
        <row r="123">
          <cell r="O123">
            <v>35424.859999999979</v>
          </cell>
        </row>
        <row r="155">
          <cell r="O155">
            <v>45518.709999999985</v>
          </cell>
        </row>
        <row r="177">
          <cell r="O177">
            <v>45365.399999999987</v>
          </cell>
        </row>
        <row r="205">
          <cell r="O205">
            <v>83078.36</v>
          </cell>
        </row>
        <row r="228">
          <cell r="O228">
            <v>76147.63</v>
          </cell>
        </row>
        <row r="252">
          <cell r="O252">
            <v>87805.74</v>
          </cell>
        </row>
        <row r="280">
          <cell r="O280">
            <v>86700.36</v>
          </cell>
        </row>
        <row r="304">
          <cell r="O304">
            <v>76910.080000000002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stmnts &amp; Funds Consolidated"/>
      <sheetName val="Investments"/>
      <sheetName val="Summer Program Fund"/>
      <sheetName val="Scholarship Funds"/>
    </sheetNames>
    <sheetDataSet>
      <sheetData sheetId="0">
        <row r="23">
          <cell r="C23">
            <v>70490</v>
          </cell>
          <cell r="D23">
            <v>70668.06</v>
          </cell>
          <cell r="E23">
            <v>70668.06</v>
          </cell>
          <cell r="F23">
            <v>70668.06</v>
          </cell>
          <cell r="G23">
            <v>70789.259999999995</v>
          </cell>
          <cell r="H23">
            <v>60436.2</v>
          </cell>
          <cell r="I23">
            <v>60436.2</v>
          </cell>
          <cell r="J23">
            <v>60686.2</v>
          </cell>
          <cell r="K23">
            <v>60905.822500000002</v>
          </cell>
          <cell r="L23">
            <v>61805.822500000002</v>
          </cell>
          <cell r="M23">
            <v>61805.822500000002</v>
          </cell>
          <cell r="N23">
            <v>61805.822500000002</v>
          </cell>
        </row>
        <row r="28">
          <cell r="C28">
            <v>10215</v>
          </cell>
          <cell r="D28">
            <v>10215</v>
          </cell>
          <cell r="E28">
            <v>10215</v>
          </cell>
          <cell r="F28">
            <v>10215</v>
          </cell>
          <cell r="G28">
            <v>10215</v>
          </cell>
          <cell r="H28">
            <v>10215</v>
          </cell>
          <cell r="I28">
            <v>10215</v>
          </cell>
          <cell r="J28">
            <v>10215</v>
          </cell>
          <cell r="K28">
            <v>10434.622499999999</v>
          </cell>
          <cell r="L28">
            <v>10434.622499999999</v>
          </cell>
          <cell r="M28">
            <v>10434.622499999999</v>
          </cell>
          <cell r="N28">
            <v>10434.622499999999</v>
          </cell>
        </row>
        <row r="39">
          <cell r="C39">
            <v>102454.39999999999</v>
          </cell>
          <cell r="D39">
            <v>102454.39999999999</v>
          </cell>
          <cell r="E39">
            <v>102454.39999999999</v>
          </cell>
          <cell r="F39">
            <v>102454.39999999999</v>
          </cell>
          <cell r="G39">
            <v>102454.39999999999</v>
          </cell>
          <cell r="H39">
            <v>102454.39999999999</v>
          </cell>
          <cell r="I39">
            <v>102454.39999999999</v>
          </cell>
          <cell r="J39">
            <v>66600</v>
          </cell>
          <cell r="K39">
            <v>66600</v>
          </cell>
          <cell r="L39">
            <v>66600</v>
          </cell>
          <cell r="M39">
            <v>66600</v>
          </cell>
          <cell r="N39">
            <v>66600</v>
          </cell>
        </row>
        <row r="50">
          <cell r="C50">
            <v>1784.3700000000001</v>
          </cell>
          <cell r="D50">
            <v>1784.3700000000001</v>
          </cell>
          <cell r="E50">
            <v>-1848.5799999999997</v>
          </cell>
          <cell r="F50">
            <v>-1848.5799999999997</v>
          </cell>
          <cell r="G50">
            <v>-1848.5799999999997</v>
          </cell>
          <cell r="H50">
            <v>-2687.95</v>
          </cell>
          <cell r="I50">
            <v>-2687.95</v>
          </cell>
          <cell r="J50">
            <v>-673.26999999999975</v>
          </cell>
          <cell r="K50">
            <v>-673.26999999999975</v>
          </cell>
          <cell r="L50">
            <v>-673.26999999999975</v>
          </cell>
          <cell r="M50">
            <v>-673.26999999999975</v>
          </cell>
          <cell r="N50">
            <v>2396.1000000000004</v>
          </cell>
        </row>
        <row r="58">
          <cell r="C58">
            <v>5380.7400000000007</v>
          </cell>
          <cell r="D58">
            <v>4880.7400000000007</v>
          </cell>
          <cell r="E58">
            <v>4880.7400000000007</v>
          </cell>
          <cell r="F58">
            <v>4920.7400000000007</v>
          </cell>
          <cell r="G58">
            <v>4920.7400000000007</v>
          </cell>
          <cell r="H58">
            <v>5333.3700000000008</v>
          </cell>
          <cell r="I58">
            <v>5333.3700000000008</v>
          </cell>
          <cell r="J58">
            <v>4833.3700000000008</v>
          </cell>
          <cell r="K58">
            <v>4833.3700000000008</v>
          </cell>
          <cell r="L58">
            <v>4833.3700000000008</v>
          </cell>
          <cell r="M58">
            <v>4833.3700000000008</v>
          </cell>
          <cell r="N58">
            <v>4833.3700000000008</v>
          </cell>
        </row>
        <row r="64">
          <cell r="C64">
            <v>456.45</v>
          </cell>
          <cell r="D64">
            <v>-43.550000000000011</v>
          </cell>
          <cell r="E64">
            <v>-43.550000000000011</v>
          </cell>
          <cell r="F64">
            <v>-43.550000000000011</v>
          </cell>
          <cell r="G64">
            <v>-43.550000000000011</v>
          </cell>
          <cell r="H64">
            <v>-43.550000000000011</v>
          </cell>
          <cell r="I64">
            <v>-43.550000000000011</v>
          </cell>
          <cell r="J64">
            <v>-43.550000000000011</v>
          </cell>
          <cell r="K64">
            <v>-43.550000000000011</v>
          </cell>
          <cell r="L64">
            <v>-43.550000000000011</v>
          </cell>
          <cell r="M64">
            <v>-43.550000000000011</v>
          </cell>
          <cell r="N64">
            <v>-43.550000000000011</v>
          </cell>
        </row>
      </sheetData>
      <sheetData sheetId="1"/>
      <sheetData sheetId="2">
        <row r="45">
          <cell r="G45">
            <v>0</v>
          </cell>
          <cell r="H45">
            <v>0</v>
          </cell>
          <cell r="I45">
            <v>3632.95</v>
          </cell>
          <cell r="J45">
            <v>0</v>
          </cell>
          <cell r="K45">
            <v>0</v>
          </cell>
          <cell r="L45">
            <v>839.37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2430.63</v>
          </cell>
        </row>
      </sheetData>
      <sheetData sheetId="3">
        <row r="43">
          <cell r="G43">
            <v>0</v>
          </cell>
          <cell r="H43">
            <v>500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500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70">
          <cell r="G70">
            <v>0</v>
          </cell>
          <cell r="H70">
            <v>500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ranch Balance Sheet"/>
      <sheetName val="Notes - AR &amp; AP "/>
      <sheetName val="Branch Consolidated"/>
      <sheetName val="Branch Income"/>
      <sheetName val="Branch Expenses &amp; Transfers"/>
    </sheetNames>
    <sheetDataSet>
      <sheetData sheetId="0" refreshError="1"/>
      <sheetData sheetId="1"/>
      <sheetData sheetId="2">
        <row r="10">
          <cell r="C10">
            <v>75</v>
          </cell>
          <cell r="D10">
            <v>75</v>
          </cell>
          <cell r="E10">
            <v>75</v>
          </cell>
          <cell r="F10">
            <v>75</v>
          </cell>
          <cell r="G10">
            <v>75</v>
          </cell>
          <cell r="H10">
            <v>75</v>
          </cell>
          <cell r="I10">
            <v>75</v>
          </cell>
          <cell r="J10">
            <v>75</v>
          </cell>
          <cell r="K10">
            <v>75</v>
          </cell>
          <cell r="L10">
            <v>75</v>
          </cell>
          <cell r="M10">
            <v>100</v>
          </cell>
          <cell r="N10">
            <v>100</v>
          </cell>
        </row>
        <row r="11">
          <cell r="C11">
            <v>50</v>
          </cell>
          <cell r="D11">
            <v>50</v>
          </cell>
          <cell r="E11">
            <v>50</v>
          </cell>
          <cell r="F11">
            <v>50</v>
          </cell>
          <cell r="G11">
            <v>50</v>
          </cell>
          <cell r="H11">
            <v>50</v>
          </cell>
          <cell r="I11">
            <v>50</v>
          </cell>
          <cell r="J11">
            <v>50</v>
          </cell>
          <cell r="K11">
            <v>50</v>
          </cell>
          <cell r="L11">
            <v>50</v>
          </cell>
          <cell r="M11">
            <v>50</v>
          </cell>
          <cell r="N11">
            <v>50</v>
          </cell>
        </row>
        <row r="21">
          <cell r="F21">
            <v>4300.63</v>
          </cell>
          <cell r="G21">
            <v>4300.63</v>
          </cell>
          <cell r="H21" t="str">
            <v>Reeived</v>
          </cell>
        </row>
        <row r="24">
          <cell r="G24">
            <v>34.25</v>
          </cell>
          <cell r="H24">
            <v>34.25</v>
          </cell>
          <cell r="I24" t="str">
            <v>Paid</v>
          </cell>
        </row>
        <row r="25">
          <cell r="H25">
            <v>481.31</v>
          </cell>
          <cell r="I25">
            <v>481.31</v>
          </cell>
          <cell r="J25" t="str">
            <v>Paid</v>
          </cell>
        </row>
        <row r="26">
          <cell r="H26">
            <v>171.27</v>
          </cell>
          <cell r="I26">
            <v>171.27</v>
          </cell>
          <cell r="J26" t="str">
            <v>Paid</v>
          </cell>
        </row>
        <row r="27">
          <cell r="I27">
            <v>132.25</v>
          </cell>
          <cell r="J27">
            <v>132.25</v>
          </cell>
          <cell r="K27">
            <v>132.25</v>
          </cell>
          <cell r="L27">
            <v>132.25</v>
          </cell>
          <cell r="M27">
            <v>132.25</v>
          </cell>
          <cell r="N27">
            <v>132.25</v>
          </cell>
        </row>
        <row r="28">
          <cell r="H28" t="str">
            <v>EST</v>
          </cell>
          <cell r="I28">
            <v>150</v>
          </cell>
          <cell r="J28">
            <v>150</v>
          </cell>
        </row>
        <row r="43">
          <cell r="C43">
            <v>1851.1000000000001</v>
          </cell>
          <cell r="D43">
            <v>1351.1000000000001</v>
          </cell>
          <cell r="E43">
            <v>2003.9000000000003</v>
          </cell>
          <cell r="F43">
            <v>2113.4800000000005</v>
          </cell>
          <cell r="G43">
            <v>2313.5300000000002</v>
          </cell>
          <cell r="H43">
            <v>3056.83</v>
          </cell>
          <cell r="I43">
            <v>3056.83</v>
          </cell>
          <cell r="J43">
            <v>2556.83</v>
          </cell>
          <cell r="K43">
            <v>2556.83</v>
          </cell>
          <cell r="L43">
            <v>2798.01</v>
          </cell>
          <cell r="M43">
            <v>2767.37</v>
          </cell>
          <cell r="N43">
            <v>2409.4000000000005</v>
          </cell>
        </row>
        <row r="55">
          <cell r="C55">
            <v>11359.76</v>
          </cell>
          <cell r="D55">
            <v>10359.76</v>
          </cell>
          <cell r="E55">
            <v>6726.81</v>
          </cell>
          <cell r="F55">
            <v>6726.81</v>
          </cell>
          <cell r="G55">
            <v>6726.81</v>
          </cell>
          <cell r="H55">
            <v>6726.81</v>
          </cell>
          <cell r="I55">
            <v>6652.66</v>
          </cell>
          <cell r="J55">
            <v>6652.66</v>
          </cell>
          <cell r="K55">
            <v>6152.66</v>
          </cell>
          <cell r="L55">
            <v>5285.6100000000006</v>
          </cell>
          <cell r="M55">
            <v>3165.98</v>
          </cell>
          <cell r="N55">
            <v>500.00000000000011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</sheetData>
      <sheetData sheetId="3">
        <row r="50">
          <cell r="B50">
            <v>641.42000000000007</v>
          </cell>
          <cell r="C50">
            <v>13789.81</v>
          </cell>
          <cell r="D50">
            <v>-27212.510000000002</v>
          </cell>
          <cell r="E50">
            <v>9580.3399999999983</v>
          </cell>
          <cell r="F50">
            <v>9148.5099999999984</v>
          </cell>
          <cell r="G50">
            <v>289.54999999999927</v>
          </cell>
          <cell r="H50">
            <v>-153.31</v>
          </cell>
          <cell r="I50">
            <v>2212.96</v>
          </cell>
          <cell r="J50">
            <v>-7080.7300000000005</v>
          </cell>
          <cell r="K50">
            <v>11820.74</v>
          </cell>
          <cell r="L50">
            <v>-771.47999999999979</v>
          </cell>
          <cell r="M50">
            <v>-8597.6799999999985</v>
          </cell>
        </row>
      </sheetData>
      <sheetData sheetId="4">
        <row r="42">
          <cell r="H42">
            <v>60</v>
          </cell>
          <cell r="I42">
            <v>30</v>
          </cell>
          <cell r="J42">
            <v>10</v>
          </cell>
          <cell r="K42">
            <v>110</v>
          </cell>
          <cell r="L42">
            <v>70</v>
          </cell>
          <cell r="M42">
            <v>30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10</v>
          </cell>
        </row>
        <row r="82">
          <cell r="H82">
            <v>140</v>
          </cell>
          <cell r="I82">
            <v>140</v>
          </cell>
          <cell r="J82">
            <v>0</v>
          </cell>
          <cell r="K82">
            <v>1150</v>
          </cell>
          <cell r="L82">
            <v>1990</v>
          </cell>
          <cell r="M82">
            <v>150</v>
          </cell>
          <cell r="N82">
            <v>0</v>
          </cell>
          <cell r="O82">
            <v>0</v>
          </cell>
          <cell r="P82">
            <v>0</v>
          </cell>
          <cell r="Q82">
            <v>100</v>
          </cell>
          <cell r="R82">
            <v>0</v>
          </cell>
          <cell r="S82">
            <v>70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2000</v>
          </cell>
          <cell r="L100">
            <v>0</v>
          </cell>
          <cell r="M100">
            <v>4000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8621.49</v>
          </cell>
          <cell r="L131">
            <v>10511.59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11819.539999999999</v>
          </cell>
          <cell r="R131">
            <v>0</v>
          </cell>
          <cell r="S131">
            <v>60</v>
          </cell>
        </row>
        <row r="154">
          <cell r="H154">
            <v>2.59</v>
          </cell>
          <cell r="I154">
            <v>2.41</v>
          </cell>
          <cell r="J154">
            <v>2.39</v>
          </cell>
          <cell r="K154">
            <v>1.65</v>
          </cell>
          <cell r="L154">
            <v>2.73</v>
          </cell>
          <cell r="M154">
            <v>416.33</v>
          </cell>
          <cell r="N154">
            <v>4.32</v>
          </cell>
          <cell r="O154">
            <v>2020.49</v>
          </cell>
          <cell r="P154">
            <v>6.61</v>
          </cell>
          <cell r="Q154">
            <v>6.78</v>
          </cell>
          <cell r="R154">
            <v>7.26</v>
          </cell>
          <cell r="S154">
            <v>7.18</v>
          </cell>
        </row>
      </sheetData>
      <sheetData sheetId="5">
        <row r="21">
          <cell r="H21">
            <v>0</v>
          </cell>
          <cell r="I21">
            <v>0</v>
          </cell>
          <cell r="J21">
            <v>0</v>
          </cell>
          <cell r="K21">
            <v>938.5</v>
          </cell>
          <cell r="L21">
            <v>1025</v>
          </cell>
          <cell r="M21">
            <v>-93.3</v>
          </cell>
          <cell r="N21">
            <v>0</v>
          </cell>
          <cell r="O21">
            <v>0</v>
          </cell>
          <cell r="P21">
            <v>950</v>
          </cell>
          <cell r="Q21">
            <v>-45.349999999999994</v>
          </cell>
          <cell r="R21">
            <v>0</v>
          </cell>
          <cell r="S2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Budget Report"/>
      <sheetName val="Verion (MOD) Notes"/>
      <sheetName val="BRANCH CONSOLIDATED"/>
      <sheetName val="FALKLAND"/>
      <sheetName val="KINGSMILL"/>
      <sheetName val="SUMMER PROGRAM"/>
      <sheetName val="ADMINISTRATION"/>
      <sheetName val="investment what if (2020)"/>
      <sheetName val="Sheet1"/>
    </sheetNames>
    <sheetDataSet>
      <sheetData sheetId="0"/>
      <sheetData sheetId="1"/>
      <sheetData sheetId="2">
        <row r="5">
          <cell r="C5">
            <v>250</v>
          </cell>
        </row>
        <row r="6">
          <cell r="C6">
            <v>10000</v>
          </cell>
        </row>
        <row r="7">
          <cell r="C7">
            <v>10000</v>
          </cell>
        </row>
        <row r="8">
          <cell r="C8">
            <v>10000</v>
          </cell>
        </row>
        <row r="10">
          <cell r="C10">
            <v>2500</v>
          </cell>
        </row>
        <row r="11">
          <cell r="C11">
            <v>10000</v>
          </cell>
        </row>
        <row r="12">
          <cell r="C12">
            <v>0</v>
          </cell>
        </row>
        <row r="15">
          <cell r="C15">
            <v>35</v>
          </cell>
        </row>
        <row r="16">
          <cell r="C16">
            <v>1313</v>
          </cell>
        </row>
        <row r="17">
          <cell r="C17">
            <v>2116</v>
          </cell>
        </row>
        <row r="18">
          <cell r="C18">
            <v>16900</v>
          </cell>
        </row>
        <row r="19">
          <cell r="C19">
            <v>0</v>
          </cell>
        </row>
        <row r="20">
          <cell r="C20">
            <v>2150</v>
          </cell>
        </row>
        <row r="21">
          <cell r="C21">
            <v>5800</v>
          </cell>
        </row>
        <row r="28">
          <cell r="C28">
            <v>3700</v>
          </cell>
        </row>
        <row r="31">
          <cell r="B31">
            <v>6860</v>
          </cell>
        </row>
        <row r="32">
          <cell r="B32">
            <v>1700</v>
          </cell>
        </row>
        <row r="33">
          <cell r="B33">
            <v>1950</v>
          </cell>
        </row>
        <row r="45">
          <cell r="C45">
            <v>50446</v>
          </cell>
        </row>
        <row r="56">
          <cell r="C56">
            <v>21850</v>
          </cell>
        </row>
        <row r="63">
          <cell r="C63">
            <v>10100</v>
          </cell>
        </row>
        <row r="70">
          <cell r="C70">
            <v>4000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ALKLAND Consolidated"/>
      <sheetName val="GA &amp; LSA Claims"/>
      <sheetName val="Income"/>
      <sheetName val="Expenses"/>
      <sheetName val="Canteen"/>
      <sheetName val="Chief &amp; PO"/>
      <sheetName val="Duke Of Edinburgh"/>
    </sheetNames>
    <sheetDataSet>
      <sheetData sheetId="0" refreshError="1"/>
      <sheetData sheetId="1">
        <row r="14">
          <cell r="C14">
            <v>0</v>
          </cell>
          <cell r="D14">
            <v>2106.83</v>
          </cell>
          <cell r="E14">
            <v>0</v>
          </cell>
          <cell r="F14">
            <v>0</v>
          </cell>
          <cell r="G14">
            <v>0</v>
          </cell>
          <cell r="H14">
            <v>4300.63</v>
          </cell>
          <cell r="I14">
            <v>34.25</v>
          </cell>
          <cell r="J14">
            <v>694.98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21">
          <cell r="C21">
            <v>0</v>
          </cell>
          <cell r="D21">
            <v>13250</v>
          </cell>
          <cell r="E21">
            <v>1500</v>
          </cell>
          <cell r="F21">
            <v>950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600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100</v>
          </cell>
          <cell r="I28">
            <v>0</v>
          </cell>
          <cell r="J28">
            <v>250</v>
          </cell>
          <cell r="K28">
            <v>0</v>
          </cell>
          <cell r="L28">
            <v>0</v>
          </cell>
          <cell r="M28">
            <v>0</v>
          </cell>
          <cell r="N28">
            <v>700</v>
          </cell>
        </row>
        <row r="96">
          <cell r="C96">
            <v>0</v>
          </cell>
          <cell r="D96">
            <v>70.239999999999995</v>
          </cell>
          <cell r="E96">
            <v>24538.75</v>
          </cell>
          <cell r="F96">
            <v>-988.94999999999993</v>
          </cell>
          <cell r="G96">
            <v>1324.1</v>
          </cell>
          <cell r="H96">
            <v>2521.17</v>
          </cell>
          <cell r="I96">
            <v>60.84</v>
          </cell>
          <cell r="J96">
            <v>0</v>
          </cell>
          <cell r="K96">
            <v>42.4</v>
          </cell>
          <cell r="L96">
            <v>508.6</v>
          </cell>
          <cell r="M96">
            <v>93.74</v>
          </cell>
          <cell r="N96">
            <v>3503.05</v>
          </cell>
        </row>
      </sheetData>
      <sheetData sheetId="2" refreshError="1"/>
      <sheetData sheetId="3" refreshError="1"/>
      <sheetData sheetId="4" refreshError="1"/>
      <sheetData sheetId="5">
        <row r="28">
          <cell r="I28">
            <v>440.15</v>
          </cell>
          <cell r="J28">
            <v>0</v>
          </cell>
          <cell r="K28">
            <v>0</v>
          </cell>
          <cell r="L28">
            <v>33.15</v>
          </cell>
          <cell r="M28">
            <v>0</v>
          </cell>
          <cell r="N28">
            <v>789</v>
          </cell>
          <cell r="O28">
            <v>0</v>
          </cell>
          <cell r="P28">
            <v>0</v>
          </cell>
          <cell r="Q28">
            <v>0</v>
          </cell>
          <cell r="R28">
            <v>1.61</v>
          </cell>
          <cell r="S28">
            <v>0</v>
          </cell>
          <cell r="T28">
            <v>648.85</v>
          </cell>
        </row>
      </sheetData>
      <sheetData sheetId="6">
        <row r="25">
          <cell r="I25">
            <v>40</v>
          </cell>
          <cell r="J25">
            <v>0</v>
          </cell>
          <cell r="K25">
            <v>200</v>
          </cell>
          <cell r="L25">
            <v>0</v>
          </cell>
          <cell r="M25">
            <v>250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333.57</v>
          </cell>
          <cell r="M26">
            <v>221.98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INGSMILL Consolidated"/>
      <sheetName val="Income"/>
      <sheetName val="Expenses"/>
      <sheetName val="Canteen"/>
    </sheetNames>
    <sheetDataSet>
      <sheetData sheetId="0" refreshError="1"/>
      <sheetData sheetId="1">
        <row r="14">
          <cell r="C14">
            <v>0</v>
          </cell>
          <cell r="D14">
            <v>320</v>
          </cell>
          <cell r="E14">
            <v>120</v>
          </cell>
          <cell r="F14">
            <v>225</v>
          </cell>
          <cell r="G14">
            <v>1125</v>
          </cell>
          <cell r="H14">
            <v>2995</v>
          </cell>
          <cell r="I14">
            <v>0</v>
          </cell>
          <cell r="J14">
            <v>0</v>
          </cell>
          <cell r="K14">
            <v>1320</v>
          </cell>
          <cell r="L14">
            <v>520</v>
          </cell>
          <cell r="M14">
            <v>300</v>
          </cell>
          <cell r="N14">
            <v>400</v>
          </cell>
        </row>
        <row r="67">
          <cell r="C67">
            <v>0</v>
          </cell>
          <cell r="D67">
            <v>384.39</v>
          </cell>
          <cell r="E67">
            <v>180</v>
          </cell>
          <cell r="F67">
            <v>2362.63</v>
          </cell>
          <cell r="G67">
            <v>1225.6300000000001</v>
          </cell>
          <cell r="H67">
            <v>7851.1900000000005</v>
          </cell>
          <cell r="I67">
            <v>0</v>
          </cell>
          <cell r="J67">
            <v>0</v>
          </cell>
          <cell r="K67">
            <v>6002.68</v>
          </cell>
          <cell r="L67">
            <v>0</v>
          </cell>
          <cell r="M67">
            <v>293.68</v>
          </cell>
          <cell r="N67">
            <v>905.49</v>
          </cell>
        </row>
      </sheetData>
      <sheetData sheetId="2" refreshError="1"/>
      <sheetData sheetId="3">
        <row r="61">
          <cell r="G61">
            <v>3351.69</v>
          </cell>
        </row>
      </sheetData>
      <sheetData sheetId="4">
        <row r="31">
          <cell r="I31">
            <v>177</v>
          </cell>
          <cell r="J31">
            <v>0</v>
          </cell>
          <cell r="K31">
            <v>752.8</v>
          </cell>
          <cell r="L31">
            <v>410</v>
          </cell>
          <cell r="M31">
            <v>300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512</v>
          </cell>
          <cell r="S31">
            <v>120</v>
          </cell>
          <cell r="T31">
            <v>400</v>
          </cell>
        </row>
        <row r="33">
          <cell r="I33">
            <v>0</v>
          </cell>
          <cell r="J33">
            <v>500</v>
          </cell>
          <cell r="K33">
            <v>0</v>
          </cell>
          <cell r="L33">
            <v>0</v>
          </cell>
          <cell r="M33">
            <v>127.97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211.41000000000003</v>
          </cell>
          <cell r="S33">
            <v>150.63999999999999</v>
          </cell>
          <cell r="T33">
            <v>58.32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dmin - Accom Consolidated"/>
      <sheetName val="Administrative"/>
      <sheetName val="&quot;Accomodation&quot; - Corp Related"/>
      <sheetName val="NLC Expenses"/>
    </sheetNames>
    <sheetDataSet>
      <sheetData sheetId="0" refreshError="1"/>
      <sheetData sheetId="1">
        <row r="11">
          <cell r="B11">
            <v>0</v>
          </cell>
          <cell r="C11">
            <v>-7.44</v>
          </cell>
          <cell r="D11">
            <v>1086</v>
          </cell>
          <cell r="E11">
            <v>0</v>
          </cell>
          <cell r="F11">
            <v>0</v>
          </cell>
          <cell r="G11">
            <v>1398</v>
          </cell>
          <cell r="H11">
            <v>0</v>
          </cell>
          <cell r="I11">
            <v>0</v>
          </cell>
          <cell r="J11">
            <v>1398</v>
          </cell>
          <cell r="K11">
            <v>0</v>
          </cell>
          <cell r="L11">
            <v>0</v>
          </cell>
          <cell r="M11">
            <v>1374</v>
          </cell>
        </row>
        <row r="35">
          <cell r="B35">
            <v>218.32</v>
          </cell>
          <cell r="C35">
            <v>112.24000000000001</v>
          </cell>
          <cell r="D35">
            <v>360</v>
          </cell>
          <cell r="E35">
            <v>1275.2</v>
          </cell>
          <cell r="F35">
            <v>1176.1300000000001</v>
          </cell>
          <cell r="G35">
            <v>-25.019999999999989</v>
          </cell>
          <cell r="H35">
            <v>131.04</v>
          </cell>
          <cell r="I35">
            <v>252.51</v>
          </cell>
          <cell r="J35">
            <v>14.26</v>
          </cell>
          <cell r="K35">
            <v>464.53</v>
          </cell>
          <cell r="L35">
            <v>660.68</v>
          </cell>
          <cell r="M35">
            <v>3222.22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2316A-A9D1-4290-92F8-56573258E4DB}">
  <dimension ref="A1:O251"/>
  <sheetViews>
    <sheetView zoomScale="85" zoomScaleNormal="85" workbookViewId="0">
      <selection activeCell="J34" sqref="J34"/>
    </sheetView>
  </sheetViews>
  <sheetFormatPr defaultColWidth="8.85546875" defaultRowHeight="15" customHeight="1" outlineLevelRow="1" x14ac:dyDescent="0.2"/>
  <cols>
    <col min="1" max="1" width="9.5703125" style="115" customWidth="1"/>
    <col min="2" max="2" width="20.7109375" style="117" customWidth="1"/>
    <col min="3" max="3" width="25.28515625" style="118" customWidth="1"/>
    <col min="4" max="4" width="6.7109375" style="119" customWidth="1"/>
    <col min="5" max="5" width="12.5703125" style="120" customWidth="1"/>
    <col min="6" max="6" width="1.28515625" style="112" customWidth="1"/>
    <col min="7" max="7" width="10.5703125" style="115" customWidth="1"/>
    <col min="8" max="8" width="6.5703125" style="102" customWidth="1"/>
    <col min="9" max="9" width="25.42578125" style="112" customWidth="1"/>
    <col min="10" max="10" width="30.42578125" style="112" customWidth="1"/>
    <col min="11" max="12" width="10.7109375" style="113" customWidth="1"/>
    <col min="13" max="13" width="10.7109375" style="114" customWidth="1"/>
    <col min="14" max="14" width="9.7109375" style="114" customWidth="1"/>
    <col min="15" max="16384" width="8.85546875" style="3"/>
  </cols>
  <sheetData>
    <row r="1" spans="1:15" ht="15" customHeight="1" x14ac:dyDescent="0.2">
      <c r="A1" s="4"/>
      <c r="B1" s="48"/>
      <c r="C1" s="16"/>
      <c r="D1" s="49"/>
      <c r="E1" s="23"/>
      <c r="F1" s="16"/>
      <c r="G1" s="50"/>
      <c r="H1" s="4"/>
      <c r="I1" s="3"/>
      <c r="J1" s="3"/>
      <c r="K1" s="21"/>
      <c r="L1" s="21"/>
      <c r="M1" s="51"/>
      <c r="N1" s="51"/>
    </row>
    <row r="2" spans="1:15" ht="24" customHeight="1" thickBot="1" x14ac:dyDescent="0.25">
      <c r="A2" s="284" t="s">
        <v>165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</row>
    <row r="3" spans="1:15" s="19" customFormat="1" ht="30" customHeight="1" thickTop="1" x14ac:dyDescent="0.2">
      <c r="A3" s="52" t="s">
        <v>82</v>
      </c>
      <c r="B3" s="53" t="s">
        <v>83</v>
      </c>
      <c r="C3" s="54" t="s">
        <v>84</v>
      </c>
      <c r="D3" s="55" t="s">
        <v>85</v>
      </c>
      <c r="E3" s="56" t="s">
        <v>86</v>
      </c>
      <c r="F3" s="57"/>
      <c r="G3" s="58" t="s">
        <v>87</v>
      </c>
      <c r="H3" s="58" t="s">
        <v>88</v>
      </c>
      <c r="I3" s="53" t="s">
        <v>83</v>
      </c>
      <c r="J3" s="54" t="s">
        <v>84</v>
      </c>
      <c r="K3" s="55" t="s">
        <v>85</v>
      </c>
      <c r="L3" s="59" t="s">
        <v>89</v>
      </c>
      <c r="M3" s="56" t="s">
        <v>90</v>
      </c>
      <c r="N3" s="60" t="s">
        <v>91</v>
      </c>
    </row>
    <row r="4" spans="1:15" s="61" customFormat="1" ht="15" customHeight="1" thickBot="1" x14ac:dyDescent="0.25">
      <c r="A4" s="122">
        <v>43799</v>
      </c>
      <c r="B4" s="123"/>
      <c r="C4" s="124"/>
      <c r="D4" s="125"/>
      <c r="E4" s="126"/>
      <c r="F4" s="127"/>
      <c r="G4" s="128">
        <f>A4</f>
        <v>43799</v>
      </c>
      <c r="H4" s="129"/>
      <c r="I4" s="130"/>
      <c r="J4" s="131"/>
      <c r="K4" s="132"/>
      <c r="L4" s="132"/>
      <c r="M4" s="133">
        <v>86700.36</v>
      </c>
      <c r="N4" s="134"/>
      <c r="O4" s="121"/>
    </row>
    <row r="5" spans="1:15" s="61" customFormat="1" ht="15" customHeight="1" x14ac:dyDescent="0.2">
      <c r="A5" s="286" t="s">
        <v>93</v>
      </c>
      <c r="B5" s="287"/>
      <c r="C5" s="287"/>
      <c r="D5" s="287"/>
      <c r="E5" s="287"/>
      <c r="F5" s="62"/>
      <c r="G5" s="63" t="s">
        <v>93</v>
      </c>
      <c r="H5" s="63"/>
      <c r="I5" s="63"/>
      <c r="J5" s="63"/>
      <c r="K5" s="63"/>
      <c r="L5" s="63"/>
      <c r="M5" s="63"/>
      <c r="N5" s="136"/>
      <c r="O5" s="121"/>
    </row>
    <row r="6" spans="1:15" s="61" customFormat="1" ht="15" customHeight="1" outlineLevel="1" x14ac:dyDescent="0.2">
      <c r="A6" s="137">
        <v>43805</v>
      </c>
      <c r="B6" s="138" t="s">
        <v>95</v>
      </c>
      <c r="C6" s="139" t="s">
        <v>96</v>
      </c>
      <c r="D6" s="140"/>
      <c r="E6" s="141">
        <v>400</v>
      </c>
      <c r="F6" s="142"/>
      <c r="G6" s="143">
        <v>43800</v>
      </c>
      <c r="H6" s="144">
        <v>297</v>
      </c>
      <c r="I6" s="145" t="s">
        <v>97</v>
      </c>
      <c r="J6" s="145" t="s">
        <v>98</v>
      </c>
      <c r="K6" s="140"/>
      <c r="L6" s="140">
        <v>1639.63</v>
      </c>
      <c r="M6" s="146"/>
      <c r="N6" s="147">
        <v>43826</v>
      </c>
      <c r="O6" s="121"/>
    </row>
    <row r="7" spans="1:15" s="61" customFormat="1" ht="15" customHeight="1" outlineLevel="1" x14ac:dyDescent="0.2">
      <c r="A7" s="137">
        <v>43805</v>
      </c>
      <c r="B7" s="138" t="s">
        <v>100</v>
      </c>
      <c r="C7" s="139" t="s">
        <v>101</v>
      </c>
      <c r="D7" s="140"/>
      <c r="E7" s="141">
        <v>60</v>
      </c>
      <c r="F7" s="142"/>
      <c r="G7" s="143">
        <v>43808</v>
      </c>
      <c r="H7" s="144">
        <v>298</v>
      </c>
      <c r="I7" s="145" t="s">
        <v>102</v>
      </c>
      <c r="J7" s="145" t="s">
        <v>103</v>
      </c>
      <c r="K7" s="140"/>
      <c r="L7" s="140">
        <v>58.32</v>
      </c>
      <c r="M7" s="146"/>
      <c r="N7" s="147"/>
      <c r="O7" s="121"/>
    </row>
    <row r="8" spans="1:15" s="61" customFormat="1" ht="15" customHeight="1" outlineLevel="1" x14ac:dyDescent="0.2">
      <c r="A8" s="137">
        <v>43805</v>
      </c>
      <c r="B8" s="139" t="s">
        <v>105</v>
      </c>
      <c r="C8" s="148" t="s">
        <v>106</v>
      </c>
      <c r="D8" s="149"/>
      <c r="E8" s="141">
        <v>80</v>
      </c>
      <c r="F8" s="142"/>
      <c r="G8" s="143">
        <v>43808</v>
      </c>
      <c r="H8" s="144">
        <v>299</v>
      </c>
      <c r="I8" s="145" t="s">
        <v>95</v>
      </c>
      <c r="J8" s="145" t="s">
        <v>107</v>
      </c>
      <c r="K8" s="140"/>
      <c r="L8" s="140">
        <v>900</v>
      </c>
      <c r="M8" s="146"/>
      <c r="N8" s="147">
        <v>43810</v>
      </c>
      <c r="O8" s="121"/>
    </row>
    <row r="9" spans="1:15" s="61" customFormat="1" ht="15" customHeight="1" outlineLevel="1" x14ac:dyDescent="0.2">
      <c r="A9" s="137">
        <v>43810</v>
      </c>
      <c r="B9" s="150" t="s">
        <v>109</v>
      </c>
      <c r="C9" s="139" t="s">
        <v>110</v>
      </c>
      <c r="D9" s="140"/>
      <c r="E9" s="141">
        <v>700</v>
      </c>
      <c r="F9" s="142"/>
      <c r="G9" s="143">
        <v>43808</v>
      </c>
      <c r="H9" s="144">
        <v>300</v>
      </c>
      <c r="I9" s="145" t="s">
        <v>111</v>
      </c>
      <c r="J9" s="145" t="s">
        <v>112</v>
      </c>
      <c r="K9" s="140">
        <v>2621.85</v>
      </c>
      <c r="L9" s="140"/>
      <c r="M9" s="146"/>
      <c r="N9" s="147">
        <v>43811</v>
      </c>
      <c r="O9" s="121"/>
    </row>
    <row r="10" spans="1:15" s="61" customFormat="1" ht="15" customHeight="1" outlineLevel="1" x14ac:dyDescent="0.2">
      <c r="A10" s="137">
        <v>43826</v>
      </c>
      <c r="B10" s="138" t="s">
        <v>113</v>
      </c>
      <c r="C10" s="139" t="s">
        <v>114</v>
      </c>
      <c r="D10" s="151"/>
      <c r="E10" s="141">
        <v>24.72</v>
      </c>
      <c r="F10" s="142"/>
      <c r="G10" s="143">
        <v>43808</v>
      </c>
      <c r="H10" s="144">
        <v>300</v>
      </c>
      <c r="I10" s="145" t="s">
        <v>111</v>
      </c>
      <c r="J10" s="145" t="s">
        <v>115</v>
      </c>
      <c r="K10" s="140">
        <v>198</v>
      </c>
      <c r="L10" s="140"/>
      <c r="M10" s="146"/>
      <c r="N10" s="147">
        <v>43811</v>
      </c>
      <c r="O10" s="121"/>
    </row>
    <row r="11" spans="1:15" s="61" customFormat="1" ht="15" customHeight="1" outlineLevel="1" x14ac:dyDescent="0.2">
      <c r="A11" s="137">
        <v>43830</v>
      </c>
      <c r="B11" s="138" t="s">
        <v>117</v>
      </c>
      <c r="C11" s="139" t="s">
        <v>118</v>
      </c>
      <c r="D11" s="151"/>
      <c r="E11" s="141">
        <v>7.18</v>
      </c>
      <c r="F11" s="142"/>
      <c r="G11" s="143">
        <v>43808</v>
      </c>
      <c r="H11" s="144">
        <v>300</v>
      </c>
      <c r="I11" s="145" t="s">
        <v>111</v>
      </c>
      <c r="J11" s="145" t="s">
        <v>119</v>
      </c>
      <c r="K11" s="140">
        <v>468.95</v>
      </c>
      <c r="L11" s="140">
        <f>SUM(K9:K11)</f>
        <v>3288.7999999999997</v>
      </c>
      <c r="M11" s="146"/>
      <c r="N11" s="147">
        <v>43811</v>
      </c>
      <c r="O11" s="121"/>
    </row>
    <row r="12" spans="1:15" s="61" customFormat="1" ht="15" customHeight="1" outlineLevel="1" x14ac:dyDescent="0.2">
      <c r="A12" s="137">
        <v>43830</v>
      </c>
      <c r="B12" s="145" t="s">
        <v>122</v>
      </c>
      <c r="C12" s="139" t="s">
        <v>123</v>
      </c>
      <c r="D12" s="151"/>
      <c r="E12" s="141">
        <v>648.85</v>
      </c>
      <c r="F12" s="142"/>
      <c r="G12" s="143">
        <v>43808</v>
      </c>
      <c r="H12" s="144">
        <v>301</v>
      </c>
      <c r="I12" s="145" t="s">
        <v>124</v>
      </c>
      <c r="J12" s="145" t="s">
        <v>125</v>
      </c>
      <c r="K12" s="140"/>
      <c r="L12" s="140">
        <v>1</v>
      </c>
      <c r="M12" s="146"/>
      <c r="N12" s="147"/>
      <c r="O12" s="121"/>
    </row>
    <row r="13" spans="1:15" s="61" customFormat="1" ht="15" customHeight="1" outlineLevel="1" x14ac:dyDescent="0.2">
      <c r="A13" s="137">
        <v>43830</v>
      </c>
      <c r="B13" s="145" t="s">
        <v>126</v>
      </c>
      <c r="C13" s="139" t="s">
        <v>127</v>
      </c>
      <c r="D13" s="149"/>
      <c r="E13" s="141">
        <v>150</v>
      </c>
      <c r="F13" s="142"/>
      <c r="G13" s="143">
        <v>43808</v>
      </c>
      <c r="H13" s="144">
        <v>302</v>
      </c>
      <c r="I13" s="145" t="s">
        <v>128</v>
      </c>
      <c r="J13" s="145" t="s">
        <v>129</v>
      </c>
      <c r="K13" s="140"/>
      <c r="L13" s="140">
        <v>1114.46</v>
      </c>
      <c r="M13" s="146"/>
      <c r="N13" s="147">
        <v>43819</v>
      </c>
      <c r="O13" s="121"/>
    </row>
    <row r="14" spans="1:15" s="61" customFormat="1" ht="15" customHeight="1" outlineLevel="1" x14ac:dyDescent="0.2">
      <c r="A14" s="137">
        <v>43830</v>
      </c>
      <c r="B14" s="138" t="s">
        <v>130</v>
      </c>
      <c r="C14" s="139" t="s">
        <v>167</v>
      </c>
      <c r="D14" s="149"/>
      <c r="E14" s="141">
        <v>3500</v>
      </c>
      <c r="F14" s="142"/>
      <c r="G14" s="143">
        <v>43809</v>
      </c>
      <c r="H14" s="144">
        <v>303</v>
      </c>
      <c r="I14" s="145" t="s">
        <v>131</v>
      </c>
      <c r="J14" s="145" t="s">
        <v>132</v>
      </c>
      <c r="K14" s="140"/>
      <c r="L14" s="140">
        <v>291.85000000000002</v>
      </c>
      <c r="M14" s="146"/>
      <c r="N14" s="147">
        <v>43816</v>
      </c>
      <c r="O14" s="121"/>
    </row>
    <row r="15" spans="1:15" s="61" customFormat="1" ht="15" customHeight="1" outlineLevel="1" x14ac:dyDescent="0.2">
      <c r="A15" s="137"/>
      <c r="B15" s="138"/>
      <c r="C15" s="139"/>
      <c r="D15" s="149"/>
      <c r="E15" s="141"/>
      <c r="F15" s="142"/>
      <c r="G15" s="143">
        <v>43820</v>
      </c>
      <c r="H15" s="144">
        <v>304</v>
      </c>
      <c r="I15" s="145" t="s">
        <v>133</v>
      </c>
      <c r="J15" s="145" t="s">
        <v>134</v>
      </c>
      <c r="K15" s="140"/>
      <c r="L15" s="140">
        <v>67.819999999999993</v>
      </c>
      <c r="M15" s="146"/>
      <c r="N15" s="147"/>
      <c r="O15" s="121"/>
    </row>
    <row r="16" spans="1:15" s="61" customFormat="1" ht="15" customHeight="1" outlineLevel="1" x14ac:dyDescent="0.2">
      <c r="A16" s="137"/>
      <c r="B16" s="138"/>
      <c r="C16" s="139"/>
      <c r="D16" s="149"/>
      <c r="E16" s="141"/>
      <c r="F16" s="142"/>
      <c r="G16" s="143">
        <v>43821</v>
      </c>
      <c r="H16" s="144">
        <v>305</v>
      </c>
      <c r="I16" s="145" t="s">
        <v>135</v>
      </c>
      <c r="J16" s="145" t="s">
        <v>137</v>
      </c>
      <c r="K16" s="140"/>
      <c r="L16" s="140">
        <v>791</v>
      </c>
      <c r="M16" s="146"/>
      <c r="N16" s="147"/>
      <c r="O16" s="121"/>
    </row>
    <row r="17" spans="1:15" s="61" customFormat="1" ht="15" customHeight="1" outlineLevel="1" x14ac:dyDescent="0.2">
      <c r="A17" s="137"/>
      <c r="B17" s="138"/>
      <c r="C17" s="139"/>
      <c r="D17" s="149"/>
      <c r="E17" s="141"/>
      <c r="F17" s="142"/>
      <c r="G17" s="143">
        <v>43821</v>
      </c>
      <c r="H17" s="144">
        <v>306</v>
      </c>
      <c r="I17" s="145" t="s">
        <v>138</v>
      </c>
      <c r="J17" s="145" t="s">
        <v>166</v>
      </c>
      <c r="K17" s="140"/>
      <c r="L17" s="140">
        <v>531.54999999999995</v>
      </c>
      <c r="M17" s="146"/>
      <c r="N17" s="147"/>
      <c r="O17" s="121"/>
    </row>
    <row r="18" spans="1:15" s="61" customFormat="1" ht="15" customHeight="1" outlineLevel="1" x14ac:dyDescent="0.2">
      <c r="A18" s="152"/>
      <c r="B18" s="153"/>
      <c r="C18" s="148"/>
      <c r="D18" s="140"/>
      <c r="E18" s="141"/>
      <c r="F18" s="142"/>
      <c r="G18" s="143">
        <v>43826</v>
      </c>
      <c r="H18" s="144">
        <v>307</v>
      </c>
      <c r="I18" s="145" t="s">
        <v>139</v>
      </c>
      <c r="J18" s="145" t="s">
        <v>140</v>
      </c>
      <c r="K18" s="140"/>
      <c r="L18" s="140">
        <v>24.72</v>
      </c>
      <c r="M18" s="146"/>
      <c r="N18" s="147"/>
      <c r="O18" s="121"/>
    </row>
    <row r="19" spans="1:15" s="61" customFormat="1" ht="15" customHeight="1" outlineLevel="1" x14ac:dyDescent="0.2">
      <c r="A19" s="137"/>
      <c r="B19" s="138"/>
      <c r="C19" s="139"/>
      <c r="D19" s="149"/>
      <c r="E19" s="141"/>
      <c r="F19" s="142"/>
      <c r="G19" s="143">
        <v>43828</v>
      </c>
      <c r="H19" s="144">
        <v>308</v>
      </c>
      <c r="I19" s="145" t="s">
        <v>141</v>
      </c>
      <c r="J19" s="145" t="s">
        <v>143</v>
      </c>
      <c r="K19" s="140">
        <v>18.63</v>
      </c>
      <c r="L19" s="140"/>
      <c r="M19" s="146"/>
      <c r="N19" s="147"/>
      <c r="O19" s="121"/>
    </row>
    <row r="20" spans="1:15" s="61" customFormat="1" ht="15" customHeight="1" outlineLevel="1" x14ac:dyDescent="0.2">
      <c r="A20" s="152"/>
      <c r="B20" s="145"/>
      <c r="C20" s="145"/>
      <c r="D20" s="140"/>
      <c r="E20" s="141"/>
      <c r="F20" s="142"/>
      <c r="G20" s="143">
        <v>43828</v>
      </c>
      <c r="H20" s="144">
        <v>308</v>
      </c>
      <c r="I20" s="145" t="s">
        <v>141</v>
      </c>
      <c r="J20" s="145" t="s">
        <v>145</v>
      </c>
      <c r="K20" s="140">
        <v>97</v>
      </c>
      <c r="L20" s="140"/>
      <c r="M20" s="146"/>
      <c r="N20" s="147"/>
      <c r="O20" s="121"/>
    </row>
    <row r="21" spans="1:15" s="61" customFormat="1" ht="15" customHeight="1" outlineLevel="1" x14ac:dyDescent="0.2">
      <c r="A21" s="152"/>
      <c r="B21" s="145"/>
      <c r="C21" s="145"/>
      <c r="D21" s="140"/>
      <c r="E21" s="141"/>
      <c r="F21" s="142"/>
      <c r="G21" s="143">
        <v>43828</v>
      </c>
      <c r="H21" s="144">
        <v>308</v>
      </c>
      <c r="I21" s="145" t="s">
        <v>141</v>
      </c>
      <c r="J21" s="145" t="s">
        <v>147</v>
      </c>
      <c r="K21" s="140">
        <v>151.19999999999999</v>
      </c>
      <c r="L21" s="140">
        <f>SUM(K19:K21)</f>
        <v>266.83</v>
      </c>
      <c r="M21" s="146"/>
      <c r="N21" s="147"/>
      <c r="O21" s="121"/>
    </row>
    <row r="22" spans="1:15" s="66" customFormat="1" ht="15" customHeight="1" outlineLevel="1" x14ac:dyDescent="0.2">
      <c r="A22" s="152"/>
      <c r="B22" s="145"/>
      <c r="C22" s="145"/>
      <c r="D22" s="140"/>
      <c r="E22" s="141"/>
      <c r="F22" s="142"/>
      <c r="G22" s="143">
        <v>43828</v>
      </c>
      <c r="H22" s="154">
        <v>309</v>
      </c>
      <c r="I22" s="145" t="s">
        <v>111</v>
      </c>
      <c r="J22" s="145" t="s">
        <v>144</v>
      </c>
      <c r="K22" s="140"/>
      <c r="L22" s="140">
        <v>1314.16</v>
      </c>
      <c r="M22" s="146"/>
      <c r="N22" s="147"/>
      <c r="O22" s="121"/>
    </row>
    <row r="23" spans="1:15" s="66" customFormat="1" ht="15" customHeight="1" outlineLevel="1" x14ac:dyDescent="0.2">
      <c r="A23" s="152"/>
      <c r="B23" s="145"/>
      <c r="C23" s="145"/>
      <c r="D23" s="140"/>
      <c r="E23" s="141"/>
      <c r="F23" s="142"/>
      <c r="G23" s="143">
        <v>43829</v>
      </c>
      <c r="H23" s="144">
        <v>310</v>
      </c>
      <c r="I23" s="145" t="s">
        <v>126</v>
      </c>
      <c r="J23" s="145" t="s">
        <v>146</v>
      </c>
      <c r="K23" s="140"/>
      <c r="L23" s="140">
        <v>155.49</v>
      </c>
      <c r="M23" s="146"/>
      <c r="N23" s="147"/>
      <c r="O23" s="121"/>
    </row>
    <row r="24" spans="1:15" s="66" customFormat="1" ht="15" customHeight="1" outlineLevel="1" x14ac:dyDescent="0.2">
      <c r="A24" s="152"/>
      <c r="B24" s="145"/>
      <c r="C24" s="145"/>
      <c r="D24" s="140"/>
      <c r="E24" s="141"/>
      <c r="F24" s="142"/>
      <c r="G24" s="143">
        <v>43830</v>
      </c>
      <c r="H24" s="144">
        <v>311</v>
      </c>
      <c r="I24" s="145" t="s">
        <v>148</v>
      </c>
      <c r="J24" s="145" t="s">
        <v>149</v>
      </c>
      <c r="K24" s="140"/>
      <c r="L24" s="140">
        <v>1374</v>
      </c>
      <c r="M24" s="146"/>
      <c r="N24" s="147"/>
      <c r="O24" s="121"/>
    </row>
    <row r="25" spans="1:15" s="66" customFormat="1" ht="12.75" customHeight="1" outlineLevel="1" x14ac:dyDescent="0.2">
      <c r="A25" s="152"/>
      <c r="B25" s="145"/>
      <c r="C25" s="145"/>
      <c r="D25" s="140"/>
      <c r="E25" s="141"/>
      <c r="F25" s="142"/>
      <c r="G25" s="143">
        <v>43830</v>
      </c>
      <c r="H25" s="154">
        <v>312</v>
      </c>
      <c r="I25" s="145" t="s">
        <v>150</v>
      </c>
      <c r="J25" s="145" t="s">
        <v>151</v>
      </c>
      <c r="K25" s="140"/>
      <c r="L25" s="140">
        <v>41.4</v>
      </c>
      <c r="M25" s="155"/>
      <c r="N25" s="156"/>
      <c r="O25" s="121"/>
    </row>
    <row r="26" spans="1:15" s="66" customFormat="1" ht="15" customHeight="1" outlineLevel="1" x14ac:dyDescent="0.2">
      <c r="A26" s="137"/>
      <c r="B26" s="138"/>
      <c r="C26" s="139"/>
      <c r="D26" s="149"/>
      <c r="E26" s="141"/>
      <c r="F26" s="142"/>
      <c r="G26" s="143">
        <v>43830</v>
      </c>
      <c r="H26" s="154" t="s">
        <v>154</v>
      </c>
      <c r="I26" s="145" t="s">
        <v>155</v>
      </c>
      <c r="J26" s="145" t="s">
        <v>156</v>
      </c>
      <c r="K26" s="140"/>
      <c r="L26" s="140">
        <v>3500</v>
      </c>
      <c r="M26" s="146"/>
      <c r="N26" s="147">
        <v>43830</v>
      </c>
      <c r="O26" s="121"/>
    </row>
    <row r="27" spans="1:15" s="66" customFormat="1" ht="15" customHeight="1" thickBot="1" x14ac:dyDescent="0.25">
      <c r="A27" s="157">
        <v>43830</v>
      </c>
      <c r="B27" s="158"/>
      <c r="C27" s="159" t="s">
        <v>92</v>
      </c>
      <c r="D27" s="160"/>
      <c r="E27" s="161">
        <f>SUM(E6:E26)</f>
        <v>5570.75</v>
      </c>
      <c r="F27" s="162"/>
      <c r="G27" s="163">
        <f>A27</f>
        <v>43830</v>
      </c>
      <c r="H27" s="164"/>
      <c r="I27" s="165" t="s">
        <v>92</v>
      </c>
      <c r="J27" s="166"/>
      <c r="K27" s="167"/>
      <c r="L27" s="167">
        <f>SUM(L6:L26)</f>
        <v>15361.029999999999</v>
      </c>
      <c r="M27" s="168">
        <f>M4+E27-L27</f>
        <v>76910.080000000002</v>
      </c>
      <c r="N27" s="169"/>
      <c r="O27" s="121"/>
    </row>
    <row r="28" spans="1:15" s="66" customFormat="1" ht="15" customHeight="1" thickTop="1" x14ac:dyDescent="0.2">
      <c r="A28" s="76"/>
      <c r="B28" s="77"/>
      <c r="C28" s="78"/>
      <c r="D28" s="79"/>
      <c r="E28" s="80"/>
      <c r="F28" s="5"/>
      <c r="G28" s="50"/>
      <c r="H28" s="81"/>
      <c r="I28" s="8" t="s">
        <v>157</v>
      </c>
      <c r="K28" s="82"/>
      <c r="L28" s="82"/>
      <c r="M28" s="83"/>
      <c r="N28" s="84"/>
    </row>
    <row r="29" spans="1:15" s="66" customFormat="1" ht="15" customHeight="1" x14ac:dyDescent="0.2">
      <c r="A29" s="76"/>
      <c r="B29" s="85"/>
      <c r="C29" s="78"/>
      <c r="D29" s="79"/>
      <c r="E29" s="80"/>
      <c r="F29" s="5"/>
      <c r="G29" s="86" t="s">
        <v>158</v>
      </c>
      <c r="H29" s="87" t="s">
        <v>159</v>
      </c>
      <c r="I29" s="88" t="s">
        <v>160</v>
      </c>
      <c r="J29" s="66" t="s">
        <v>161</v>
      </c>
      <c r="K29" s="82"/>
      <c r="L29" s="82">
        <v>10000</v>
      </c>
      <c r="M29" s="83"/>
      <c r="N29" s="84"/>
    </row>
    <row r="30" spans="1:15" s="66" customFormat="1" ht="15" customHeight="1" x14ac:dyDescent="0.2">
      <c r="A30" s="76"/>
      <c r="B30" s="85"/>
      <c r="C30" s="78"/>
      <c r="D30" s="79"/>
      <c r="E30" s="80"/>
      <c r="F30" s="5"/>
      <c r="G30" s="86" t="s">
        <v>158</v>
      </c>
      <c r="H30" s="89" t="s">
        <v>159</v>
      </c>
      <c r="I30" s="66" t="s">
        <v>160</v>
      </c>
      <c r="J30" s="66" t="s">
        <v>162</v>
      </c>
      <c r="K30" s="82"/>
      <c r="L30" s="82">
        <v>34000</v>
      </c>
      <c r="M30" s="83"/>
      <c r="N30" s="84"/>
    </row>
    <row r="31" spans="1:15" s="66" customFormat="1" ht="15" customHeight="1" x14ac:dyDescent="0.2">
      <c r="A31" s="76"/>
      <c r="B31" s="85"/>
      <c r="C31" s="78"/>
      <c r="D31" s="79"/>
      <c r="E31" s="80"/>
      <c r="F31" s="5"/>
      <c r="G31" s="76"/>
      <c r="H31" s="89"/>
      <c r="K31" s="82"/>
      <c r="L31" s="82"/>
      <c r="M31" s="83"/>
      <c r="N31" s="84"/>
    </row>
    <row r="32" spans="1:15" s="66" customFormat="1" ht="15" customHeight="1" x14ac:dyDescent="0.2">
      <c r="A32" s="76"/>
      <c r="B32" s="85"/>
      <c r="C32" s="78"/>
      <c r="D32" s="79"/>
      <c r="E32" s="80"/>
      <c r="F32" s="5"/>
      <c r="G32" s="76"/>
      <c r="H32" s="89"/>
      <c r="K32" s="82"/>
      <c r="L32" s="82"/>
      <c r="M32" s="83"/>
      <c r="N32" s="84"/>
    </row>
    <row r="33" spans="1:14" s="66" customFormat="1" ht="15" customHeight="1" x14ac:dyDescent="0.2">
      <c r="A33" s="76"/>
      <c r="B33" s="85"/>
      <c r="C33" s="78"/>
      <c r="D33" s="79"/>
      <c r="E33" s="80"/>
      <c r="F33" s="5"/>
      <c r="G33" s="76"/>
      <c r="H33" s="89"/>
      <c r="K33" s="82"/>
      <c r="L33" s="82"/>
      <c r="M33" s="83"/>
      <c r="N33" s="83"/>
    </row>
    <row r="34" spans="1:14" s="66" customFormat="1" ht="15" customHeight="1" x14ac:dyDescent="0.2">
      <c r="A34" s="76"/>
      <c r="B34" s="85"/>
      <c r="C34" s="78"/>
      <c r="D34" s="79"/>
      <c r="E34" s="80"/>
      <c r="G34" s="76"/>
      <c r="H34" s="89"/>
      <c r="K34" s="82"/>
      <c r="L34" s="82"/>
      <c r="M34" s="83"/>
      <c r="N34" s="83"/>
    </row>
    <row r="35" spans="1:14" s="66" customFormat="1" ht="15" customHeight="1" x14ac:dyDescent="0.2">
      <c r="A35" s="50"/>
      <c r="B35" s="48"/>
      <c r="C35" s="16"/>
      <c r="D35" s="92"/>
      <c r="E35" s="93"/>
      <c r="F35" s="3"/>
      <c r="G35" s="50"/>
      <c r="H35" s="4"/>
      <c r="I35" s="3"/>
      <c r="J35" s="3"/>
      <c r="K35" s="21"/>
      <c r="L35" s="21"/>
      <c r="M35" s="51"/>
      <c r="N35" s="51"/>
    </row>
    <row r="36" spans="1:14" s="66" customFormat="1" ht="15" customHeight="1" x14ac:dyDescent="0.2">
      <c r="A36" s="76"/>
      <c r="B36" s="85"/>
      <c r="C36" s="78"/>
      <c r="D36" s="79"/>
      <c r="E36" s="80"/>
      <c r="G36" s="76"/>
      <c r="H36" s="89"/>
      <c r="K36" s="82"/>
      <c r="L36" s="82"/>
      <c r="M36" s="83"/>
      <c r="N36" s="83"/>
    </row>
    <row r="37" spans="1:14" s="66" customFormat="1" ht="15" customHeight="1" x14ac:dyDescent="0.2">
      <c r="A37" s="76"/>
      <c r="B37" s="85"/>
      <c r="C37" s="78"/>
      <c r="D37" s="79"/>
      <c r="E37" s="80"/>
      <c r="G37" s="76"/>
      <c r="H37" s="89"/>
      <c r="K37" s="82"/>
      <c r="L37" s="82"/>
      <c r="M37" s="83"/>
      <c r="N37" s="83"/>
    </row>
    <row r="38" spans="1:14" s="66" customFormat="1" ht="15" customHeight="1" x14ac:dyDescent="0.2">
      <c r="A38" s="76"/>
      <c r="B38" s="85"/>
      <c r="C38" s="78"/>
      <c r="D38" s="79"/>
      <c r="E38" s="80"/>
      <c r="G38" s="76"/>
      <c r="H38" s="89"/>
      <c r="K38" s="82"/>
      <c r="L38" s="82"/>
      <c r="M38" s="83"/>
      <c r="N38" s="83"/>
    </row>
    <row r="39" spans="1:14" s="66" customFormat="1" ht="15" customHeight="1" x14ac:dyDescent="0.2">
      <c r="A39" s="76"/>
      <c r="B39" s="85"/>
      <c r="C39" s="78"/>
      <c r="D39" s="79"/>
      <c r="E39" s="80"/>
      <c r="G39" s="76"/>
      <c r="H39" s="89"/>
      <c r="K39" s="82"/>
      <c r="L39" s="82"/>
      <c r="M39" s="83"/>
      <c r="N39" s="83"/>
    </row>
    <row r="40" spans="1:14" s="66" customFormat="1" ht="15" customHeight="1" x14ac:dyDescent="0.2">
      <c r="A40" s="76"/>
      <c r="B40" s="85"/>
      <c r="C40" s="78"/>
      <c r="D40" s="79"/>
      <c r="E40" s="80"/>
      <c r="G40" s="76"/>
      <c r="H40" s="89"/>
      <c r="K40" s="82"/>
      <c r="L40" s="82"/>
      <c r="M40" s="83"/>
      <c r="N40" s="83"/>
    </row>
    <row r="41" spans="1:14" s="66" customFormat="1" ht="15" customHeight="1" x14ac:dyDescent="0.2">
      <c r="A41" s="76"/>
      <c r="B41" s="85"/>
      <c r="C41" s="78"/>
      <c r="D41" s="79"/>
      <c r="E41" s="80"/>
      <c r="G41" s="76"/>
      <c r="H41" s="89"/>
      <c r="K41" s="82"/>
      <c r="L41" s="82"/>
      <c r="M41" s="83"/>
      <c r="N41" s="83"/>
    </row>
    <row r="42" spans="1:14" s="66" customFormat="1" ht="15" customHeight="1" x14ac:dyDescent="0.2">
      <c r="A42" s="76"/>
      <c r="B42" s="85"/>
      <c r="C42" s="78"/>
      <c r="D42" s="79"/>
      <c r="E42" s="80"/>
      <c r="G42" s="76"/>
      <c r="H42" s="89"/>
      <c r="K42" s="82"/>
      <c r="L42" s="82"/>
      <c r="M42" s="83"/>
      <c r="N42" s="83"/>
    </row>
    <row r="43" spans="1:14" s="66" customFormat="1" ht="15" customHeight="1" x14ac:dyDescent="0.2">
      <c r="A43" s="76"/>
      <c r="B43" s="85"/>
      <c r="C43" s="78"/>
      <c r="D43" s="79"/>
      <c r="E43" s="80"/>
      <c r="G43" s="76"/>
      <c r="H43" s="89"/>
      <c r="K43" s="82"/>
      <c r="L43" s="82"/>
      <c r="M43" s="83"/>
      <c r="N43" s="83"/>
    </row>
    <row r="44" spans="1:14" s="66" customFormat="1" ht="15" customHeight="1" x14ac:dyDescent="0.2">
      <c r="A44" s="76"/>
      <c r="B44" s="85"/>
      <c r="C44" s="78"/>
      <c r="D44" s="79"/>
      <c r="E44" s="80"/>
      <c r="G44" s="76"/>
      <c r="H44" s="89"/>
      <c r="K44" s="82"/>
      <c r="L44" s="82"/>
      <c r="M44" s="83"/>
      <c r="N44" s="83"/>
    </row>
    <row r="45" spans="1:14" s="66" customFormat="1" ht="15" customHeight="1" x14ac:dyDescent="0.2">
      <c r="A45" s="76"/>
      <c r="B45" s="85"/>
      <c r="C45" s="78"/>
      <c r="D45" s="79"/>
      <c r="E45" s="80"/>
      <c r="G45" s="76"/>
      <c r="H45" s="89"/>
      <c r="K45" s="82"/>
      <c r="L45" s="82"/>
      <c r="M45" s="83"/>
      <c r="N45" s="83"/>
    </row>
    <row r="46" spans="1:14" s="66" customFormat="1" ht="15" customHeight="1" x14ac:dyDescent="0.2">
      <c r="A46" s="76"/>
      <c r="B46" s="85"/>
      <c r="C46" s="78"/>
      <c r="D46" s="79"/>
      <c r="E46" s="80"/>
      <c r="G46" s="76"/>
      <c r="H46" s="89"/>
      <c r="K46" s="82"/>
      <c r="L46" s="82"/>
      <c r="M46" s="83"/>
      <c r="N46" s="83"/>
    </row>
    <row r="47" spans="1:14" s="66" customFormat="1" ht="15" customHeight="1" x14ac:dyDescent="0.2">
      <c r="A47" s="76"/>
      <c r="B47" s="85"/>
      <c r="C47" s="78"/>
      <c r="D47" s="79"/>
      <c r="E47" s="80"/>
      <c r="G47" s="76"/>
      <c r="H47" s="89"/>
      <c r="K47" s="82"/>
      <c r="L47" s="82"/>
      <c r="M47" s="83"/>
      <c r="N47" s="83"/>
    </row>
    <row r="48" spans="1:14" s="66" customFormat="1" ht="15" customHeight="1" x14ac:dyDescent="0.2">
      <c r="A48" s="76"/>
      <c r="B48" s="85"/>
      <c r="C48" s="78"/>
      <c r="D48" s="79"/>
      <c r="E48" s="80"/>
      <c r="G48" s="76"/>
      <c r="H48" s="89"/>
      <c r="K48" s="82"/>
      <c r="L48" s="82"/>
      <c r="M48" s="83"/>
      <c r="N48" s="83"/>
    </row>
    <row r="49" spans="1:14" s="66" customFormat="1" ht="15" customHeight="1" x14ac:dyDescent="0.2">
      <c r="A49" s="76"/>
      <c r="B49" s="85"/>
      <c r="C49" s="78"/>
      <c r="D49" s="79"/>
      <c r="E49" s="80"/>
      <c r="G49" s="76"/>
      <c r="H49" s="89"/>
      <c r="K49" s="82"/>
      <c r="L49" s="82"/>
      <c r="M49" s="83"/>
      <c r="N49" s="83"/>
    </row>
    <row r="50" spans="1:14" s="66" customFormat="1" ht="15" customHeight="1" x14ac:dyDescent="0.2">
      <c r="A50" s="76"/>
      <c r="B50" s="85"/>
      <c r="C50" s="78"/>
      <c r="D50" s="79"/>
      <c r="E50" s="80"/>
      <c r="G50" s="76"/>
      <c r="H50" s="89"/>
      <c r="K50" s="82"/>
      <c r="L50" s="82"/>
      <c r="M50" s="83"/>
      <c r="N50" s="83"/>
    </row>
    <row r="51" spans="1:14" s="66" customFormat="1" ht="15" customHeight="1" x14ac:dyDescent="0.2">
      <c r="A51" s="76"/>
      <c r="B51" s="85"/>
      <c r="C51" s="78"/>
      <c r="D51" s="79"/>
      <c r="E51" s="80"/>
      <c r="G51" s="76"/>
      <c r="H51" s="89"/>
      <c r="K51" s="82"/>
      <c r="L51" s="82"/>
      <c r="M51" s="83"/>
      <c r="N51" s="83"/>
    </row>
    <row r="52" spans="1:14" s="66" customFormat="1" ht="15" customHeight="1" x14ac:dyDescent="0.2">
      <c r="A52" s="76"/>
      <c r="B52" s="85"/>
      <c r="C52" s="78"/>
      <c r="D52" s="79"/>
      <c r="E52" s="80"/>
      <c r="G52" s="76"/>
      <c r="H52" s="89"/>
      <c r="K52" s="82"/>
      <c r="L52" s="82"/>
      <c r="M52" s="83"/>
      <c r="N52" s="83"/>
    </row>
    <row r="53" spans="1:14" s="66" customFormat="1" ht="15" customHeight="1" x14ac:dyDescent="0.2">
      <c r="A53" s="76"/>
      <c r="B53" s="85"/>
      <c r="C53" s="78"/>
      <c r="D53" s="79"/>
      <c r="E53" s="80"/>
      <c r="G53" s="76"/>
      <c r="H53" s="89"/>
      <c r="K53" s="82"/>
      <c r="L53" s="82"/>
      <c r="M53" s="83"/>
      <c r="N53" s="83"/>
    </row>
    <row r="54" spans="1:14" s="66" customFormat="1" ht="15" customHeight="1" x14ac:dyDescent="0.2">
      <c r="A54" s="76"/>
      <c r="B54" s="85"/>
      <c r="C54" s="78"/>
      <c r="D54" s="79"/>
      <c r="E54" s="80"/>
      <c r="G54" s="76"/>
      <c r="H54" s="89"/>
      <c r="K54" s="82"/>
      <c r="L54" s="82"/>
      <c r="M54" s="83"/>
      <c r="N54" s="83"/>
    </row>
    <row r="55" spans="1:14" s="66" customFormat="1" ht="15" customHeight="1" x14ac:dyDescent="0.2">
      <c r="A55" s="76"/>
      <c r="B55" s="85"/>
      <c r="C55" s="78"/>
      <c r="D55" s="79"/>
      <c r="E55" s="80"/>
      <c r="G55" s="76"/>
      <c r="H55" s="89"/>
      <c r="K55" s="82"/>
      <c r="L55" s="82"/>
      <c r="M55" s="83"/>
      <c r="N55" s="83"/>
    </row>
    <row r="56" spans="1:14" s="66" customFormat="1" ht="15" customHeight="1" x14ac:dyDescent="0.2">
      <c r="A56" s="76"/>
      <c r="B56" s="85"/>
      <c r="C56" s="78"/>
      <c r="D56" s="79"/>
      <c r="E56" s="80"/>
      <c r="G56" s="76"/>
      <c r="H56" s="89"/>
      <c r="K56" s="82"/>
      <c r="L56" s="82"/>
      <c r="M56" s="83"/>
      <c r="N56" s="83"/>
    </row>
    <row r="57" spans="1:14" s="66" customFormat="1" ht="15" customHeight="1" x14ac:dyDescent="0.2">
      <c r="A57" s="76"/>
      <c r="B57" s="85"/>
      <c r="C57" s="78"/>
      <c r="D57" s="79"/>
      <c r="E57" s="80"/>
      <c r="G57" s="76"/>
      <c r="H57" s="89"/>
      <c r="K57" s="82"/>
      <c r="L57" s="82"/>
      <c r="M57" s="83"/>
      <c r="N57" s="83"/>
    </row>
    <row r="58" spans="1:14" s="66" customFormat="1" ht="15" customHeight="1" x14ac:dyDescent="0.2">
      <c r="A58" s="76"/>
      <c r="B58" s="85"/>
      <c r="C58" s="78"/>
      <c r="D58" s="79"/>
      <c r="E58" s="80"/>
      <c r="G58" s="76"/>
      <c r="H58" s="89"/>
      <c r="K58" s="82"/>
      <c r="L58" s="82"/>
      <c r="M58" s="83"/>
      <c r="N58" s="83"/>
    </row>
    <row r="59" spans="1:14" s="66" customFormat="1" ht="15" customHeight="1" x14ac:dyDescent="0.2">
      <c r="A59" s="76"/>
      <c r="B59" s="85"/>
      <c r="C59" s="78"/>
      <c r="D59" s="79"/>
      <c r="E59" s="80"/>
      <c r="G59" s="76"/>
      <c r="H59" s="89"/>
      <c r="K59" s="82"/>
      <c r="L59" s="82"/>
      <c r="M59" s="83"/>
      <c r="N59" s="83"/>
    </row>
    <row r="60" spans="1:14" s="66" customFormat="1" ht="15" customHeight="1" x14ac:dyDescent="0.2">
      <c r="A60" s="76"/>
      <c r="B60" s="85"/>
      <c r="C60" s="78"/>
      <c r="D60" s="79"/>
      <c r="E60" s="80"/>
      <c r="G60" s="76"/>
      <c r="H60" s="89"/>
      <c r="K60" s="82"/>
      <c r="L60" s="82"/>
      <c r="M60" s="83"/>
      <c r="N60" s="83"/>
    </row>
    <row r="61" spans="1:14" s="66" customFormat="1" ht="15" customHeight="1" x14ac:dyDescent="0.2">
      <c r="A61" s="76"/>
      <c r="B61" s="85"/>
      <c r="C61" s="78"/>
      <c r="D61" s="79"/>
      <c r="E61" s="80"/>
      <c r="G61" s="76"/>
      <c r="H61" s="89"/>
      <c r="K61" s="82"/>
      <c r="L61" s="82"/>
      <c r="M61" s="83"/>
      <c r="N61" s="83"/>
    </row>
    <row r="62" spans="1:14" s="66" customFormat="1" ht="15" customHeight="1" x14ac:dyDescent="0.2">
      <c r="A62" s="76"/>
      <c r="B62" s="85"/>
      <c r="C62" s="78"/>
      <c r="D62" s="79"/>
      <c r="E62" s="80"/>
      <c r="G62" s="76"/>
      <c r="H62" s="89"/>
      <c r="K62" s="82"/>
      <c r="L62" s="82"/>
      <c r="M62" s="83"/>
      <c r="N62" s="83"/>
    </row>
    <row r="63" spans="1:14" s="66" customFormat="1" ht="15" customHeight="1" x14ac:dyDescent="0.2">
      <c r="A63" s="76"/>
      <c r="B63" s="85"/>
      <c r="C63" s="78"/>
      <c r="D63" s="79"/>
      <c r="E63" s="80"/>
      <c r="G63" s="76"/>
      <c r="H63" s="89"/>
      <c r="K63" s="82"/>
      <c r="L63" s="82"/>
      <c r="M63" s="83"/>
      <c r="N63" s="83"/>
    </row>
    <row r="64" spans="1:14" s="66" customFormat="1" ht="15" customHeight="1" x14ac:dyDescent="0.2">
      <c r="A64" s="76"/>
      <c r="B64" s="85"/>
      <c r="C64" s="78"/>
      <c r="D64" s="79"/>
      <c r="E64" s="80"/>
      <c r="G64" s="76"/>
      <c r="H64" s="89"/>
      <c r="K64" s="82"/>
      <c r="L64" s="82"/>
      <c r="M64" s="83"/>
      <c r="N64" s="83"/>
    </row>
    <row r="65" spans="1:14" s="66" customFormat="1" ht="15" customHeight="1" x14ac:dyDescent="0.2">
      <c r="A65" s="76"/>
      <c r="B65" s="85"/>
      <c r="C65" s="78"/>
      <c r="D65" s="79"/>
      <c r="E65" s="80"/>
      <c r="G65" s="76"/>
      <c r="H65" s="89"/>
      <c r="K65" s="82"/>
      <c r="L65" s="82"/>
      <c r="M65" s="83"/>
      <c r="N65" s="83"/>
    </row>
    <row r="66" spans="1:14" s="66" customFormat="1" ht="15" customHeight="1" x14ac:dyDescent="0.2">
      <c r="A66" s="76"/>
      <c r="B66" s="85"/>
      <c r="C66" s="78"/>
      <c r="D66" s="79"/>
      <c r="E66" s="80"/>
      <c r="G66" s="76"/>
      <c r="H66" s="89"/>
      <c r="K66" s="82"/>
      <c r="L66" s="82"/>
      <c r="M66" s="83"/>
      <c r="N66" s="83"/>
    </row>
    <row r="67" spans="1:14" s="66" customFormat="1" ht="15" customHeight="1" x14ac:dyDescent="0.2">
      <c r="A67" s="94"/>
      <c r="B67" s="95"/>
      <c r="C67" s="96"/>
      <c r="D67" s="97"/>
      <c r="E67" s="98"/>
      <c r="F67" s="99"/>
      <c r="G67" s="94"/>
      <c r="H67" s="100"/>
      <c r="I67" s="99"/>
      <c r="K67" s="82"/>
      <c r="L67" s="82"/>
      <c r="M67" s="83"/>
      <c r="N67" s="83"/>
    </row>
    <row r="68" spans="1:14" s="66" customFormat="1" ht="15" customHeight="1" x14ac:dyDescent="0.2">
      <c r="A68" s="50"/>
      <c r="B68" s="48"/>
      <c r="C68" s="16"/>
      <c r="D68" s="92"/>
      <c r="E68" s="93"/>
      <c r="F68" s="3"/>
      <c r="G68" s="50"/>
      <c r="H68" s="4"/>
      <c r="I68" s="3"/>
      <c r="J68" s="65"/>
      <c r="K68" s="82"/>
      <c r="L68" s="82"/>
      <c r="M68" s="83"/>
      <c r="N68" s="83"/>
    </row>
    <row r="69" spans="1:14" s="66" customFormat="1" ht="15" customHeight="1" x14ac:dyDescent="0.2">
      <c r="A69" s="50"/>
      <c r="B69" s="48"/>
      <c r="C69" s="16"/>
      <c r="D69" s="92"/>
      <c r="E69" s="93"/>
      <c r="F69" s="3"/>
      <c r="G69" s="50"/>
      <c r="H69" s="4"/>
      <c r="I69" s="3"/>
      <c r="J69" s="65"/>
      <c r="K69" s="82"/>
      <c r="L69" s="82"/>
      <c r="M69" s="83"/>
      <c r="N69" s="83"/>
    </row>
    <row r="70" spans="1:14" s="66" customFormat="1" ht="15" customHeight="1" x14ac:dyDescent="0.2">
      <c r="A70" s="50"/>
      <c r="B70" s="48"/>
      <c r="C70" s="16"/>
      <c r="D70" s="92"/>
      <c r="E70" s="93"/>
      <c r="F70" s="3"/>
      <c r="G70" s="50"/>
      <c r="H70" s="4"/>
      <c r="I70" s="3"/>
      <c r="J70" s="65"/>
      <c r="K70" s="82"/>
      <c r="L70" s="82"/>
      <c r="M70" s="83"/>
      <c r="N70" s="83"/>
    </row>
    <row r="71" spans="1:14" s="66" customFormat="1" ht="15" customHeight="1" x14ac:dyDescent="0.2">
      <c r="A71" s="50"/>
      <c r="B71" s="48"/>
      <c r="C71" s="16"/>
      <c r="D71" s="92"/>
      <c r="E71" s="93"/>
      <c r="F71" s="3"/>
      <c r="G71" s="50"/>
      <c r="H71" s="4"/>
      <c r="I71" s="3"/>
      <c r="J71" s="65"/>
      <c r="K71" s="82"/>
      <c r="L71" s="82"/>
      <c r="M71" s="83"/>
      <c r="N71" s="83"/>
    </row>
    <row r="72" spans="1:14" s="66" customFormat="1" ht="4.5" customHeight="1" x14ac:dyDescent="0.2">
      <c r="A72" s="50"/>
      <c r="B72" s="48"/>
      <c r="C72" s="16"/>
      <c r="D72" s="92"/>
      <c r="E72" s="93"/>
      <c r="F72" s="3"/>
      <c r="G72" s="50"/>
      <c r="H72" s="4"/>
      <c r="I72" s="3"/>
      <c r="J72" s="65"/>
      <c r="K72" s="82"/>
      <c r="L72" s="82"/>
      <c r="M72" s="83"/>
      <c r="N72" s="83"/>
    </row>
    <row r="73" spans="1:14" s="66" customFormat="1" ht="15" hidden="1" customHeight="1" x14ac:dyDescent="0.2">
      <c r="A73" s="50"/>
      <c r="B73" s="48"/>
      <c r="C73" s="16"/>
      <c r="D73" s="92"/>
      <c r="E73" s="93"/>
      <c r="F73" s="3"/>
      <c r="G73" s="50"/>
      <c r="H73" s="4"/>
      <c r="I73" s="3"/>
      <c r="J73" s="65"/>
      <c r="K73" s="82"/>
      <c r="L73" s="82"/>
      <c r="M73" s="83"/>
      <c r="N73" s="83"/>
    </row>
    <row r="74" spans="1:14" s="66" customFormat="1" ht="15" hidden="1" customHeight="1" x14ac:dyDescent="0.2">
      <c r="A74" s="50"/>
      <c r="B74" s="48"/>
      <c r="C74" s="16"/>
      <c r="D74" s="92"/>
      <c r="E74" s="93"/>
      <c r="F74" s="3"/>
      <c r="G74" s="50"/>
      <c r="H74" s="4"/>
      <c r="I74" s="3"/>
      <c r="J74" s="65"/>
      <c r="K74" s="82"/>
      <c r="L74" s="82"/>
      <c r="M74" s="83"/>
      <c r="N74" s="83"/>
    </row>
    <row r="75" spans="1:14" s="66" customFormat="1" ht="15" hidden="1" customHeight="1" x14ac:dyDescent="0.2">
      <c r="A75" s="50"/>
      <c r="B75" s="48"/>
      <c r="C75" s="16"/>
      <c r="D75" s="92"/>
      <c r="E75" s="93"/>
      <c r="F75" s="3"/>
      <c r="G75" s="50"/>
      <c r="H75" s="4"/>
      <c r="I75" s="3"/>
      <c r="J75" s="65"/>
      <c r="K75" s="82"/>
      <c r="L75" s="82"/>
      <c r="M75" s="83"/>
      <c r="N75" s="83"/>
    </row>
    <row r="76" spans="1:14" s="66" customFormat="1" ht="15" hidden="1" customHeight="1" x14ac:dyDescent="0.2">
      <c r="A76" s="50"/>
      <c r="B76" s="48"/>
      <c r="C76" s="16"/>
      <c r="D76" s="92"/>
      <c r="E76" s="93"/>
      <c r="F76" s="3"/>
      <c r="G76" s="50"/>
      <c r="H76" s="4"/>
      <c r="I76" s="3"/>
      <c r="J76" s="65"/>
      <c r="K76" s="82"/>
      <c r="L76" s="82"/>
      <c r="M76" s="83"/>
      <c r="N76" s="83"/>
    </row>
    <row r="77" spans="1:14" s="66" customFormat="1" ht="15" hidden="1" customHeight="1" x14ac:dyDescent="0.2">
      <c r="A77" s="50"/>
      <c r="B77" s="48"/>
      <c r="C77" s="16"/>
      <c r="D77" s="92"/>
      <c r="E77" s="93"/>
      <c r="F77" s="3"/>
      <c r="G77" s="50"/>
      <c r="H77" s="4"/>
      <c r="I77" s="3"/>
      <c r="J77" s="65"/>
      <c r="K77" s="82"/>
      <c r="L77" s="82"/>
      <c r="M77" s="83"/>
      <c r="N77" s="83"/>
    </row>
    <row r="78" spans="1:14" s="66" customFormat="1" ht="15" hidden="1" customHeight="1" x14ac:dyDescent="0.2">
      <c r="A78" s="50"/>
      <c r="B78" s="48"/>
      <c r="C78" s="16"/>
      <c r="D78" s="92"/>
      <c r="E78" s="93"/>
      <c r="F78" s="3"/>
      <c r="G78" s="50"/>
      <c r="H78" s="4"/>
      <c r="I78" s="3"/>
      <c r="J78" s="65"/>
      <c r="K78" s="82"/>
      <c r="L78" s="82"/>
      <c r="M78" s="83"/>
      <c r="N78" s="83"/>
    </row>
    <row r="79" spans="1:14" s="66" customFormat="1" ht="15" hidden="1" customHeight="1" x14ac:dyDescent="0.2">
      <c r="A79" s="50"/>
      <c r="B79" s="48"/>
      <c r="C79" s="16"/>
      <c r="D79" s="92"/>
      <c r="E79" s="93"/>
      <c r="F79" s="3"/>
      <c r="G79" s="50"/>
      <c r="H79" s="4"/>
      <c r="I79" s="3"/>
      <c r="J79" s="65"/>
      <c r="K79" s="82"/>
      <c r="L79" s="82"/>
      <c r="M79" s="83"/>
      <c r="N79" s="83"/>
    </row>
    <row r="80" spans="1:14" s="66" customFormat="1" ht="409.5" hidden="1" customHeight="1" x14ac:dyDescent="0.2">
      <c r="A80" s="50"/>
      <c r="B80" s="48"/>
      <c r="C80" s="16"/>
      <c r="D80" s="92"/>
      <c r="E80" s="93"/>
      <c r="F80" s="3"/>
      <c r="G80" s="50"/>
      <c r="H80" s="4"/>
      <c r="I80" s="3"/>
      <c r="J80" s="65"/>
      <c r="K80" s="82"/>
      <c r="L80" s="82"/>
      <c r="M80" s="83"/>
      <c r="N80" s="83"/>
    </row>
    <row r="81" spans="1:14" s="66" customFormat="1" ht="15" hidden="1" customHeight="1" x14ac:dyDescent="0.2">
      <c r="A81" s="50"/>
      <c r="B81" s="48"/>
      <c r="C81" s="16"/>
      <c r="D81" s="92"/>
      <c r="E81" s="93"/>
      <c r="F81" s="3"/>
      <c r="G81" s="50"/>
      <c r="H81" s="4"/>
      <c r="I81" s="3"/>
      <c r="J81" s="65"/>
      <c r="K81" s="82"/>
      <c r="L81" s="82"/>
      <c r="M81" s="83"/>
      <c r="N81" s="83"/>
    </row>
    <row r="82" spans="1:14" s="66" customFormat="1" ht="15" hidden="1" customHeight="1" x14ac:dyDescent="0.2">
      <c r="A82" s="50"/>
      <c r="B82" s="48"/>
      <c r="C82" s="16"/>
      <c r="D82" s="92"/>
      <c r="E82" s="93"/>
      <c r="F82" s="3"/>
      <c r="G82" s="50"/>
      <c r="H82" s="4"/>
      <c r="I82" s="3"/>
      <c r="J82" s="65"/>
      <c r="K82" s="82"/>
      <c r="L82" s="82"/>
      <c r="M82" s="83"/>
      <c r="N82" s="83"/>
    </row>
    <row r="83" spans="1:14" s="66" customFormat="1" ht="15" hidden="1" customHeight="1" x14ac:dyDescent="0.2">
      <c r="A83" s="50"/>
      <c r="B83" s="48"/>
      <c r="C83" s="16"/>
      <c r="D83" s="92"/>
      <c r="E83" s="93"/>
      <c r="F83" s="3"/>
      <c r="G83" s="50"/>
      <c r="H83" s="4"/>
      <c r="I83" s="3"/>
      <c r="J83" s="65"/>
      <c r="K83" s="82"/>
      <c r="L83" s="82"/>
      <c r="M83" s="83"/>
      <c r="N83" s="83"/>
    </row>
    <row r="84" spans="1:14" ht="15" hidden="1" customHeight="1" x14ac:dyDescent="0.2">
      <c r="A84" s="50"/>
      <c r="B84" s="48"/>
      <c r="C84" s="16"/>
      <c r="D84" s="92"/>
      <c r="E84" s="93"/>
      <c r="F84" s="3"/>
      <c r="G84" s="50"/>
      <c r="H84" s="4"/>
      <c r="I84" s="3"/>
      <c r="J84" s="65"/>
      <c r="K84" s="82"/>
      <c r="L84" s="82"/>
      <c r="M84" s="83"/>
      <c r="N84" s="83"/>
    </row>
    <row r="85" spans="1:14" ht="15" hidden="1" customHeight="1" x14ac:dyDescent="0.2">
      <c r="A85" s="50"/>
      <c r="B85" s="48"/>
      <c r="C85" s="16"/>
      <c r="D85" s="92"/>
      <c r="E85" s="93"/>
      <c r="F85" s="3"/>
      <c r="G85" s="50"/>
      <c r="H85" s="4"/>
      <c r="I85" s="3"/>
      <c r="J85" s="65"/>
      <c r="K85" s="82"/>
      <c r="L85" s="82"/>
      <c r="M85" s="83"/>
      <c r="N85" s="83"/>
    </row>
    <row r="86" spans="1:14" ht="15" hidden="1" customHeight="1" x14ac:dyDescent="0.2">
      <c r="A86" s="50"/>
      <c r="B86" s="48"/>
      <c r="C86" s="16"/>
      <c r="D86" s="92"/>
      <c r="E86" s="93"/>
      <c r="F86" s="3"/>
      <c r="G86" s="50"/>
      <c r="H86" s="4"/>
      <c r="I86" s="3"/>
      <c r="J86" s="65"/>
      <c r="K86" s="82"/>
      <c r="L86" s="82"/>
      <c r="M86" s="83"/>
      <c r="N86" s="83"/>
    </row>
    <row r="87" spans="1:14" ht="15" hidden="1" customHeight="1" x14ac:dyDescent="0.2">
      <c r="A87" s="50"/>
      <c r="B87" s="48"/>
      <c r="C87" s="16"/>
      <c r="D87" s="92"/>
      <c r="E87" s="93"/>
      <c r="F87" s="3"/>
      <c r="G87" s="50"/>
      <c r="H87" s="4"/>
      <c r="I87" s="3"/>
      <c r="J87" s="65"/>
      <c r="K87" s="82"/>
      <c r="L87" s="82"/>
      <c r="M87" s="83"/>
      <c r="N87" s="83"/>
    </row>
    <row r="88" spans="1:14" ht="15" hidden="1" customHeight="1" x14ac:dyDescent="0.2">
      <c r="A88" s="50"/>
      <c r="B88" s="48"/>
      <c r="C88" s="16"/>
      <c r="D88" s="92"/>
      <c r="E88" s="93"/>
      <c r="F88" s="3"/>
      <c r="G88" s="50"/>
      <c r="H88" s="4"/>
      <c r="I88" s="3"/>
      <c r="J88" s="65"/>
      <c r="K88" s="82"/>
      <c r="L88" s="82"/>
      <c r="M88" s="83"/>
      <c r="N88" s="83"/>
    </row>
    <row r="89" spans="1:14" ht="15" hidden="1" customHeight="1" x14ac:dyDescent="0.2">
      <c r="A89" s="50"/>
      <c r="B89" s="48"/>
      <c r="C89" s="16"/>
      <c r="D89" s="92"/>
      <c r="E89" s="93"/>
      <c r="F89" s="3"/>
      <c r="G89" s="50"/>
      <c r="H89" s="4"/>
      <c r="I89" s="3"/>
      <c r="J89" s="65"/>
      <c r="K89" s="82"/>
      <c r="L89" s="82"/>
      <c r="M89" s="83"/>
      <c r="N89" s="83"/>
    </row>
    <row r="90" spans="1:14" ht="15" hidden="1" customHeight="1" x14ac:dyDescent="0.2">
      <c r="A90" s="50"/>
      <c r="B90" s="48"/>
      <c r="C90" s="16"/>
      <c r="D90" s="92"/>
      <c r="E90" s="93"/>
      <c r="F90" s="3"/>
      <c r="G90" s="50"/>
      <c r="H90" s="4"/>
      <c r="I90" s="3"/>
      <c r="J90" s="65"/>
      <c r="K90" s="82"/>
      <c r="L90" s="82"/>
      <c r="M90" s="83"/>
      <c r="N90" s="83"/>
    </row>
    <row r="91" spans="1:14" ht="15" hidden="1" customHeight="1" x14ac:dyDescent="0.2">
      <c r="A91" s="50"/>
      <c r="B91" s="48"/>
      <c r="C91" s="16"/>
      <c r="D91" s="92"/>
      <c r="E91" s="93"/>
      <c r="F91" s="3"/>
      <c r="G91" s="50"/>
      <c r="H91" s="4"/>
      <c r="I91" s="3"/>
      <c r="J91" s="65"/>
      <c r="K91" s="82"/>
      <c r="L91" s="82"/>
      <c r="M91" s="83"/>
      <c r="N91" s="83"/>
    </row>
    <row r="92" spans="1:14" ht="15" hidden="1" customHeight="1" x14ac:dyDescent="0.2">
      <c r="A92" s="50"/>
      <c r="B92" s="48"/>
      <c r="C92" s="16"/>
      <c r="D92" s="92"/>
      <c r="E92" s="93"/>
      <c r="F92" s="3"/>
      <c r="G92" s="50"/>
      <c r="H92" s="4"/>
      <c r="I92" s="3"/>
      <c r="J92" s="65"/>
      <c r="K92" s="82"/>
      <c r="L92" s="82"/>
      <c r="M92" s="83"/>
      <c r="N92" s="83"/>
    </row>
    <row r="93" spans="1:14" ht="15" hidden="1" customHeight="1" x14ac:dyDescent="0.2">
      <c r="A93" s="50"/>
      <c r="B93" s="48"/>
      <c r="C93" s="16"/>
      <c r="D93" s="92"/>
      <c r="E93" s="93"/>
      <c r="F93" s="3"/>
      <c r="G93" s="50"/>
      <c r="H93" s="4"/>
      <c r="I93" s="3"/>
      <c r="J93" s="65"/>
      <c r="K93" s="82"/>
      <c r="L93" s="82"/>
      <c r="M93" s="83"/>
      <c r="N93" s="83"/>
    </row>
    <row r="94" spans="1:14" ht="15" hidden="1" customHeight="1" x14ac:dyDescent="0.2">
      <c r="A94" s="50"/>
      <c r="B94" s="48"/>
      <c r="C94" s="16"/>
      <c r="D94" s="92"/>
      <c r="E94" s="93"/>
      <c r="F94" s="3"/>
      <c r="G94" s="50"/>
      <c r="H94" s="4"/>
      <c r="I94" s="3"/>
      <c r="J94" s="65"/>
      <c r="K94" s="82"/>
      <c r="L94" s="82"/>
      <c r="M94" s="83"/>
      <c r="N94" s="83"/>
    </row>
    <row r="95" spans="1:14" ht="15" hidden="1" customHeight="1" x14ac:dyDescent="0.2">
      <c r="A95" s="50"/>
      <c r="B95" s="48"/>
      <c r="C95" s="16"/>
      <c r="D95" s="92"/>
      <c r="E95" s="93"/>
      <c r="F95" s="3"/>
      <c r="G95" s="50"/>
      <c r="H95" s="4"/>
      <c r="I95" s="3"/>
      <c r="J95" s="65"/>
      <c r="K95" s="82"/>
      <c r="L95" s="82"/>
      <c r="M95" s="83"/>
      <c r="N95" s="83"/>
    </row>
    <row r="96" spans="1:14" ht="15" hidden="1" customHeight="1" x14ac:dyDescent="0.2">
      <c r="A96" s="50"/>
      <c r="B96" s="48"/>
      <c r="C96" s="16"/>
      <c r="D96" s="92"/>
      <c r="E96" s="93"/>
      <c r="F96" s="3"/>
      <c r="G96" s="50"/>
      <c r="H96" s="4"/>
      <c r="I96" s="3"/>
      <c r="J96" s="65"/>
      <c r="K96" s="82"/>
      <c r="L96" s="82"/>
      <c r="M96" s="83"/>
      <c r="N96" s="83"/>
    </row>
    <row r="97" spans="1:14" ht="15" hidden="1" customHeight="1" x14ac:dyDescent="0.2">
      <c r="A97" s="50"/>
      <c r="B97" s="48"/>
      <c r="C97" s="16"/>
      <c r="D97" s="92"/>
      <c r="E97" s="93"/>
      <c r="F97" s="3"/>
      <c r="G97" s="50"/>
      <c r="H97" s="4"/>
      <c r="I97" s="3"/>
      <c r="J97" s="65"/>
      <c r="K97" s="82"/>
      <c r="L97" s="82"/>
      <c r="M97" s="83"/>
      <c r="N97" s="83"/>
    </row>
    <row r="98" spans="1:14" ht="15" hidden="1" customHeight="1" x14ac:dyDescent="0.2">
      <c r="A98" s="50"/>
      <c r="B98" s="48"/>
      <c r="C98" s="16"/>
      <c r="D98" s="92"/>
      <c r="E98" s="93"/>
      <c r="F98" s="3"/>
      <c r="G98" s="50"/>
      <c r="H98" s="4"/>
      <c r="I98" s="3"/>
      <c r="J98" s="65"/>
      <c r="K98" s="82"/>
      <c r="L98" s="82"/>
      <c r="M98" s="83"/>
      <c r="N98" s="83"/>
    </row>
    <row r="99" spans="1:14" ht="15" hidden="1" customHeight="1" x14ac:dyDescent="0.2">
      <c r="A99" s="50"/>
      <c r="B99" s="48"/>
      <c r="C99" s="16"/>
      <c r="D99" s="92"/>
      <c r="E99" s="93"/>
      <c r="F99" s="3"/>
      <c r="G99" s="50"/>
      <c r="H99" s="4"/>
      <c r="I99" s="3"/>
      <c r="J99" s="65"/>
      <c r="K99" s="82"/>
      <c r="L99" s="82"/>
      <c r="M99" s="83"/>
      <c r="N99" s="83"/>
    </row>
    <row r="100" spans="1:14" ht="15" hidden="1" customHeight="1" x14ac:dyDescent="0.2">
      <c r="A100" s="50"/>
      <c r="B100" s="48"/>
      <c r="C100" s="16"/>
      <c r="D100" s="92"/>
      <c r="E100" s="93"/>
      <c r="F100" s="3"/>
      <c r="G100" s="50"/>
      <c r="H100" s="4"/>
      <c r="I100" s="3"/>
      <c r="J100" s="65"/>
      <c r="K100" s="82"/>
      <c r="L100" s="82"/>
      <c r="M100" s="83"/>
      <c r="N100" s="83"/>
    </row>
    <row r="101" spans="1:14" ht="15" hidden="1" customHeight="1" x14ac:dyDescent="0.2">
      <c r="A101" s="50"/>
      <c r="B101" s="48"/>
      <c r="C101" s="16"/>
      <c r="D101" s="92"/>
      <c r="E101" s="93"/>
      <c r="F101" s="3"/>
      <c r="G101" s="50"/>
      <c r="H101" s="4"/>
      <c r="I101" s="3"/>
      <c r="J101" s="65"/>
      <c r="K101" s="82"/>
      <c r="L101" s="82"/>
      <c r="M101" s="83"/>
      <c r="N101" s="83"/>
    </row>
    <row r="102" spans="1:14" ht="15" hidden="1" customHeight="1" x14ac:dyDescent="0.2">
      <c r="A102" s="50"/>
      <c r="B102" s="48"/>
      <c r="C102" s="16"/>
      <c r="D102" s="92"/>
      <c r="E102" s="93"/>
      <c r="F102" s="3"/>
      <c r="G102" s="50"/>
      <c r="H102" s="4"/>
      <c r="I102" s="3"/>
      <c r="J102" s="65"/>
      <c r="K102" s="82"/>
      <c r="L102" s="82"/>
      <c r="M102" s="83"/>
      <c r="N102" s="83"/>
    </row>
    <row r="103" spans="1:14" ht="15" hidden="1" customHeight="1" x14ac:dyDescent="0.2">
      <c r="A103" s="50"/>
      <c r="B103" s="48"/>
      <c r="C103" s="16"/>
      <c r="D103" s="92"/>
      <c r="E103" s="93"/>
      <c r="F103" s="3"/>
      <c r="G103" s="50"/>
      <c r="H103" s="4"/>
      <c r="I103" s="3"/>
      <c r="J103" s="65"/>
      <c r="K103" s="82"/>
      <c r="L103" s="82"/>
      <c r="M103" s="83"/>
      <c r="N103" s="83"/>
    </row>
    <row r="104" spans="1:14" ht="15" hidden="1" customHeight="1" x14ac:dyDescent="0.2">
      <c r="A104" s="50"/>
      <c r="B104" s="48"/>
      <c r="C104" s="16"/>
      <c r="D104" s="92"/>
      <c r="E104" s="93"/>
      <c r="F104" s="3"/>
      <c r="G104" s="50"/>
      <c r="H104" s="4"/>
      <c r="I104" s="3"/>
      <c r="J104" s="65"/>
      <c r="K104" s="82"/>
      <c r="L104" s="82"/>
      <c r="M104" s="83"/>
      <c r="N104" s="83"/>
    </row>
    <row r="105" spans="1:14" ht="15" hidden="1" customHeight="1" x14ac:dyDescent="0.2">
      <c r="A105" s="50"/>
      <c r="B105" s="48"/>
      <c r="C105" s="16"/>
      <c r="D105" s="92"/>
      <c r="E105" s="93"/>
      <c r="F105" s="3"/>
      <c r="G105" s="50"/>
      <c r="H105" s="4"/>
      <c r="I105" s="3"/>
      <c r="J105" s="65"/>
      <c r="K105" s="82"/>
      <c r="L105" s="82"/>
      <c r="M105" s="83"/>
      <c r="N105" s="83"/>
    </row>
    <row r="106" spans="1:14" ht="15" hidden="1" customHeight="1" x14ac:dyDescent="0.2">
      <c r="A106" s="50"/>
      <c r="B106" s="48"/>
      <c r="C106" s="16"/>
      <c r="D106" s="92"/>
      <c r="E106" s="93"/>
      <c r="F106" s="3"/>
      <c r="G106" s="50"/>
      <c r="H106" s="4"/>
      <c r="I106" s="3"/>
      <c r="J106" s="65"/>
      <c r="K106" s="82"/>
      <c r="L106" s="82"/>
      <c r="M106" s="83"/>
      <c r="N106" s="83"/>
    </row>
    <row r="107" spans="1:14" ht="15" hidden="1" customHeight="1" x14ac:dyDescent="0.2">
      <c r="A107" s="50"/>
      <c r="B107" s="48"/>
      <c r="C107" s="16"/>
      <c r="D107" s="92"/>
      <c r="E107" s="93"/>
      <c r="F107" s="3"/>
      <c r="G107" s="50"/>
      <c r="H107" s="4"/>
      <c r="I107" s="3"/>
      <c r="J107" s="65"/>
      <c r="K107" s="82"/>
      <c r="L107" s="82"/>
      <c r="M107" s="83"/>
      <c r="N107" s="83"/>
    </row>
    <row r="108" spans="1:14" ht="15" hidden="1" customHeight="1" x14ac:dyDescent="0.2">
      <c r="A108" s="50"/>
      <c r="B108" s="48"/>
      <c r="C108" s="16"/>
      <c r="D108" s="92"/>
      <c r="E108" s="93"/>
      <c r="F108" s="3"/>
      <c r="G108" s="50"/>
      <c r="H108" s="4"/>
      <c r="I108" s="3"/>
      <c r="J108" s="65"/>
      <c r="K108" s="82"/>
      <c r="L108" s="82"/>
      <c r="M108" s="83"/>
      <c r="N108" s="83"/>
    </row>
    <row r="109" spans="1:14" ht="15" hidden="1" customHeight="1" x14ac:dyDescent="0.2">
      <c r="A109" s="50"/>
      <c r="B109" s="48"/>
      <c r="C109" s="16"/>
      <c r="D109" s="92"/>
      <c r="E109" s="93"/>
      <c r="F109" s="3"/>
      <c r="G109" s="50"/>
      <c r="H109" s="4"/>
      <c r="I109" s="3"/>
      <c r="J109" s="65"/>
      <c r="K109" s="82"/>
      <c r="L109" s="82"/>
      <c r="M109" s="83"/>
      <c r="N109" s="83"/>
    </row>
    <row r="110" spans="1:14" ht="15" hidden="1" customHeight="1" x14ac:dyDescent="0.2">
      <c r="A110" s="50"/>
      <c r="B110" s="48"/>
      <c r="C110" s="16"/>
      <c r="D110" s="92"/>
      <c r="E110" s="93"/>
      <c r="F110" s="3"/>
      <c r="G110" s="50"/>
      <c r="H110" s="4"/>
      <c r="I110" s="3"/>
      <c r="J110" s="65"/>
      <c r="K110" s="82"/>
      <c r="L110" s="82"/>
      <c r="M110" s="83"/>
      <c r="N110" s="83"/>
    </row>
    <row r="111" spans="1:14" ht="15" hidden="1" customHeight="1" x14ac:dyDescent="0.2">
      <c r="A111" s="50"/>
      <c r="B111" s="48"/>
      <c r="C111" s="16"/>
      <c r="D111" s="92"/>
      <c r="E111" s="93"/>
      <c r="F111" s="3"/>
      <c r="G111" s="50"/>
      <c r="H111" s="4"/>
      <c r="I111" s="3"/>
      <c r="J111" s="65"/>
      <c r="K111" s="82"/>
      <c r="L111" s="82"/>
      <c r="M111" s="83"/>
      <c r="N111" s="83"/>
    </row>
    <row r="112" spans="1:14" ht="15" hidden="1" customHeight="1" x14ac:dyDescent="0.2">
      <c r="A112" s="50"/>
      <c r="B112" s="48"/>
      <c r="C112" s="16"/>
      <c r="D112" s="92"/>
      <c r="E112" s="93"/>
      <c r="F112" s="3"/>
      <c r="G112" s="50"/>
      <c r="H112" s="4"/>
      <c r="I112" s="3"/>
      <c r="J112" s="65"/>
      <c r="K112" s="82"/>
      <c r="L112" s="82"/>
      <c r="M112" s="83"/>
      <c r="N112" s="83"/>
    </row>
    <row r="113" spans="1:14" ht="15" hidden="1" customHeight="1" x14ac:dyDescent="0.2">
      <c r="A113" s="50"/>
      <c r="B113" s="48"/>
      <c r="C113" s="16"/>
      <c r="D113" s="92"/>
      <c r="E113" s="93"/>
      <c r="F113" s="3"/>
      <c r="G113" s="50"/>
      <c r="H113" s="4"/>
      <c r="I113" s="3"/>
      <c r="J113" s="65"/>
      <c r="K113" s="82"/>
      <c r="L113" s="82"/>
      <c r="M113" s="83"/>
      <c r="N113" s="83"/>
    </row>
    <row r="114" spans="1:14" ht="15" hidden="1" customHeight="1" x14ac:dyDescent="0.2">
      <c r="A114" s="50"/>
      <c r="B114" s="48"/>
      <c r="C114" s="16"/>
      <c r="D114" s="92"/>
      <c r="E114" s="93"/>
      <c r="F114" s="3"/>
      <c r="G114" s="50"/>
      <c r="H114" s="4"/>
      <c r="I114" s="3"/>
      <c r="J114" s="65"/>
      <c r="K114" s="82"/>
      <c r="L114" s="82"/>
      <c r="M114" s="83"/>
      <c r="N114" s="83"/>
    </row>
    <row r="115" spans="1:14" ht="15" hidden="1" customHeight="1" x14ac:dyDescent="0.2">
      <c r="A115" s="50"/>
      <c r="B115" s="48"/>
      <c r="C115" s="16"/>
      <c r="D115" s="92"/>
      <c r="E115" s="93"/>
      <c r="F115" s="3"/>
      <c r="G115" s="50"/>
      <c r="H115" s="4"/>
      <c r="I115" s="3"/>
      <c r="J115" s="65"/>
      <c r="K115" s="82"/>
      <c r="L115" s="82"/>
      <c r="M115" s="83"/>
      <c r="N115" s="83"/>
    </row>
    <row r="116" spans="1:14" ht="15" hidden="1" customHeight="1" x14ac:dyDescent="0.2">
      <c r="A116" s="50"/>
      <c r="B116" s="48"/>
      <c r="C116" s="16"/>
      <c r="D116" s="92"/>
      <c r="E116" s="93"/>
      <c r="F116" s="3"/>
      <c r="G116" s="50"/>
      <c r="H116" s="4"/>
      <c r="I116" s="3"/>
      <c r="J116" s="65"/>
      <c r="K116" s="82"/>
      <c r="L116" s="82"/>
      <c r="M116" s="83"/>
      <c r="N116" s="83"/>
    </row>
    <row r="117" spans="1:14" ht="15" hidden="1" customHeight="1" x14ac:dyDescent="0.2">
      <c r="A117" s="50"/>
      <c r="B117" s="48"/>
      <c r="C117" s="16"/>
      <c r="D117" s="92"/>
      <c r="E117" s="93"/>
      <c r="F117" s="3"/>
      <c r="G117" s="50"/>
      <c r="H117" s="4"/>
      <c r="I117" s="3"/>
      <c r="J117" s="65"/>
      <c r="K117" s="82"/>
      <c r="L117" s="82"/>
      <c r="M117" s="83"/>
      <c r="N117" s="83"/>
    </row>
    <row r="118" spans="1:14" ht="15" hidden="1" customHeight="1" x14ac:dyDescent="0.2">
      <c r="A118" s="50"/>
      <c r="B118" s="48"/>
      <c r="C118" s="16"/>
      <c r="D118" s="92"/>
      <c r="E118" s="93"/>
      <c r="F118" s="3"/>
      <c r="G118" s="50"/>
      <c r="H118" s="4"/>
      <c r="I118" s="3"/>
      <c r="J118" s="65"/>
      <c r="K118" s="82"/>
      <c r="L118" s="82"/>
      <c r="M118" s="83"/>
      <c r="N118" s="83"/>
    </row>
    <row r="119" spans="1:14" ht="15" hidden="1" customHeight="1" x14ac:dyDescent="0.2">
      <c r="A119" s="50"/>
      <c r="B119" s="48"/>
      <c r="C119" s="16"/>
      <c r="D119" s="92"/>
      <c r="E119" s="93"/>
      <c r="F119" s="3"/>
      <c r="G119" s="50"/>
      <c r="H119" s="4"/>
      <c r="I119" s="3"/>
      <c r="J119" s="65"/>
      <c r="K119" s="82"/>
      <c r="L119" s="82"/>
      <c r="M119" s="83"/>
      <c r="N119" s="83"/>
    </row>
    <row r="120" spans="1:14" ht="15" hidden="1" customHeight="1" x14ac:dyDescent="0.2">
      <c r="A120" s="50"/>
      <c r="B120" s="48"/>
      <c r="C120" s="16"/>
      <c r="D120" s="92"/>
      <c r="E120" s="93"/>
      <c r="F120" s="3"/>
      <c r="G120" s="50"/>
      <c r="H120" s="4"/>
      <c r="I120" s="3"/>
      <c r="J120" s="65"/>
      <c r="K120" s="82"/>
      <c r="L120" s="82"/>
      <c r="M120" s="83"/>
      <c r="N120" s="83"/>
    </row>
    <row r="121" spans="1:14" ht="15" hidden="1" customHeight="1" x14ac:dyDescent="0.2">
      <c r="A121" s="50"/>
      <c r="B121" s="48"/>
      <c r="C121" s="16"/>
      <c r="D121" s="92"/>
      <c r="E121" s="93"/>
      <c r="F121" s="3"/>
      <c r="G121" s="50"/>
      <c r="H121" s="4"/>
      <c r="I121" s="3"/>
      <c r="J121" s="65"/>
      <c r="K121" s="82"/>
      <c r="L121" s="82"/>
      <c r="M121" s="83"/>
      <c r="N121" s="83"/>
    </row>
    <row r="122" spans="1:14" ht="15" hidden="1" customHeight="1" x14ac:dyDescent="0.2">
      <c r="A122" s="50"/>
      <c r="B122" s="48"/>
      <c r="C122" s="16"/>
      <c r="D122" s="92"/>
      <c r="E122" s="93"/>
      <c r="F122" s="3"/>
      <c r="G122" s="50"/>
      <c r="H122" s="4"/>
      <c r="I122" s="3"/>
      <c r="J122" s="65"/>
      <c r="K122" s="82"/>
      <c r="L122" s="82"/>
      <c r="M122" s="83"/>
      <c r="N122" s="83"/>
    </row>
    <row r="123" spans="1:14" ht="15" hidden="1" customHeight="1" x14ac:dyDescent="0.2">
      <c r="A123" s="50"/>
      <c r="B123" s="48"/>
      <c r="C123" s="16"/>
      <c r="D123" s="92"/>
      <c r="E123" s="93"/>
      <c r="F123" s="3"/>
      <c r="G123" s="50"/>
      <c r="H123" s="4"/>
      <c r="I123" s="3"/>
      <c r="J123" s="65"/>
      <c r="K123" s="82"/>
      <c r="L123" s="82"/>
      <c r="M123" s="83"/>
      <c r="N123" s="83"/>
    </row>
    <row r="124" spans="1:14" ht="15" hidden="1" customHeight="1" x14ac:dyDescent="0.2">
      <c r="A124" s="50"/>
      <c r="B124" s="48"/>
      <c r="C124" s="16"/>
      <c r="D124" s="92"/>
      <c r="E124" s="93"/>
      <c r="F124" s="3"/>
      <c r="G124" s="50"/>
      <c r="H124" s="4"/>
      <c r="I124" s="3"/>
      <c r="J124" s="65"/>
      <c r="K124" s="82"/>
      <c r="L124" s="82"/>
      <c r="M124" s="83"/>
      <c r="N124" s="83"/>
    </row>
    <row r="125" spans="1:14" ht="15" hidden="1" customHeight="1" x14ac:dyDescent="0.2">
      <c r="A125" s="50"/>
      <c r="B125" s="48"/>
      <c r="C125" s="16"/>
      <c r="D125" s="92"/>
      <c r="E125" s="93"/>
      <c r="F125" s="3"/>
      <c r="G125" s="50"/>
      <c r="H125" s="4"/>
      <c r="I125" s="3"/>
      <c r="J125" s="65"/>
      <c r="K125" s="82"/>
      <c r="L125" s="82"/>
      <c r="M125" s="83"/>
      <c r="N125" s="83"/>
    </row>
    <row r="126" spans="1:14" ht="15" hidden="1" customHeight="1" x14ac:dyDescent="0.2">
      <c r="A126" s="50"/>
      <c r="B126" s="48"/>
      <c r="C126" s="16"/>
      <c r="D126" s="92"/>
      <c r="E126" s="93"/>
      <c r="F126" s="3"/>
      <c r="G126" s="50"/>
      <c r="H126" s="4"/>
      <c r="I126" s="3"/>
      <c r="J126" s="65"/>
      <c r="K126" s="82"/>
      <c r="L126" s="82"/>
      <c r="M126" s="83"/>
      <c r="N126" s="83"/>
    </row>
    <row r="127" spans="1:14" ht="15" hidden="1" customHeight="1" x14ac:dyDescent="0.2">
      <c r="A127" s="50"/>
      <c r="B127" s="48"/>
      <c r="C127" s="16"/>
      <c r="D127" s="92"/>
      <c r="E127" s="93"/>
      <c r="F127" s="3"/>
      <c r="G127" s="50"/>
      <c r="H127" s="4"/>
      <c r="I127" s="3"/>
      <c r="J127" s="65"/>
      <c r="K127" s="82"/>
      <c r="L127" s="82"/>
      <c r="M127" s="83"/>
      <c r="N127" s="83"/>
    </row>
    <row r="128" spans="1:14" ht="15" hidden="1" customHeight="1" x14ac:dyDescent="0.2">
      <c r="A128" s="50"/>
      <c r="B128" s="48"/>
      <c r="C128" s="16"/>
      <c r="D128" s="92"/>
      <c r="E128" s="93"/>
      <c r="F128" s="3"/>
      <c r="G128" s="50"/>
      <c r="H128" s="4"/>
      <c r="I128" s="3"/>
      <c r="J128" s="65"/>
      <c r="K128" s="82"/>
      <c r="L128" s="82"/>
      <c r="M128" s="83"/>
      <c r="N128" s="83"/>
    </row>
    <row r="129" spans="1:14" ht="15" hidden="1" customHeight="1" x14ac:dyDescent="0.2">
      <c r="A129" s="50"/>
      <c r="B129" s="48"/>
      <c r="C129" s="16"/>
      <c r="D129" s="92"/>
      <c r="E129" s="93"/>
      <c r="F129" s="3"/>
      <c r="G129" s="50"/>
      <c r="H129" s="4"/>
      <c r="I129" s="3"/>
      <c r="J129" s="65"/>
      <c r="K129" s="82"/>
      <c r="L129" s="82"/>
      <c r="M129" s="83"/>
      <c r="N129" s="83"/>
    </row>
    <row r="130" spans="1:14" ht="15" hidden="1" customHeight="1" x14ac:dyDescent="0.2">
      <c r="A130" s="50"/>
      <c r="B130" s="48"/>
      <c r="C130" s="16"/>
      <c r="D130" s="92"/>
      <c r="E130" s="93"/>
      <c r="F130" s="3"/>
      <c r="G130" s="50"/>
      <c r="H130" s="4"/>
      <c r="I130" s="3"/>
      <c r="J130" s="65"/>
      <c r="K130" s="82"/>
      <c r="L130" s="82"/>
      <c r="M130" s="83"/>
      <c r="N130" s="83"/>
    </row>
    <row r="131" spans="1:14" ht="15" hidden="1" customHeight="1" x14ac:dyDescent="0.2">
      <c r="A131" s="50"/>
      <c r="B131" s="48"/>
      <c r="C131" s="16"/>
      <c r="D131" s="92"/>
      <c r="E131" s="93"/>
      <c r="F131" s="3"/>
      <c r="G131" s="50"/>
      <c r="H131" s="4"/>
      <c r="I131" s="3"/>
      <c r="J131" s="65"/>
      <c r="K131" s="82"/>
      <c r="L131" s="82"/>
      <c r="M131" s="83"/>
      <c r="N131" s="83"/>
    </row>
    <row r="132" spans="1:14" ht="15" hidden="1" customHeight="1" x14ac:dyDescent="0.2">
      <c r="A132" s="50"/>
      <c r="B132" s="48"/>
      <c r="C132" s="16"/>
      <c r="D132" s="92"/>
      <c r="E132" s="93"/>
      <c r="F132" s="3"/>
      <c r="G132" s="50"/>
      <c r="H132" s="4"/>
      <c r="I132" s="3"/>
      <c r="J132" s="65"/>
      <c r="K132" s="82"/>
      <c r="L132" s="82"/>
      <c r="M132" s="83"/>
      <c r="N132" s="83"/>
    </row>
    <row r="133" spans="1:14" ht="15" hidden="1" customHeight="1" x14ac:dyDescent="0.2">
      <c r="A133" s="50"/>
      <c r="B133" s="48"/>
      <c r="C133" s="16"/>
      <c r="D133" s="92"/>
      <c r="E133" s="93"/>
      <c r="F133" s="3"/>
      <c r="G133" s="50"/>
      <c r="H133" s="4"/>
      <c r="I133" s="3"/>
      <c r="J133" s="65"/>
      <c r="K133" s="82"/>
      <c r="L133" s="82"/>
      <c r="M133" s="83"/>
      <c r="N133" s="83"/>
    </row>
    <row r="134" spans="1:14" ht="15" hidden="1" customHeight="1" x14ac:dyDescent="0.2">
      <c r="A134" s="50"/>
      <c r="B134" s="48"/>
      <c r="C134" s="16"/>
      <c r="D134" s="92"/>
      <c r="E134" s="93"/>
      <c r="F134" s="3"/>
      <c r="G134" s="50"/>
      <c r="H134" s="4"/>
      <c r="I134" s="3"/>
      <c r="J134" s="65"/>
      <c r="K134" s="82"/>
      <c r="L134" s="82"/>
      <c r="M134" s="83"/>
      <c r="N134" s="83"/>
    </row>
    <row r="135" spans="1:14" ht="15" hidden="1" customHeight="1" x14ac:dyDescent="0.2">
      <c r="A135" s="50"/>
      <c r="B135" s="48"/>
      <c r="C135" s="16"/>
      <c r="D135" s="92"/>
      <c r="E135" s="93"/>
      <c r="F135" s="3"/>
      <c r="G135" s="50"/>
      <c r="H135" s="4"/>
      <c r="I135" s="3"/>
      <c r="J135" s="65"/>
      <c r="K135" s="82"/>
      <c r="L135" s="82"/>
      <c r="M135" s="83"/>
      <c r="N135" s="83"/>
    </row>
    <row r="136" spans="1:14" ht="15" hidden="1" customHeight="1" x14ac:dyDescent="0.2">
      <c r="A136" s="50"/>
      <c r="B136" s="48"/>
      <c r="C136" s="16"/>
      <c r="D136" s="92"/>
      <c r="E136" s="93"/>
      <c r="F136" s="3"/>
      <c r="G136" s="50"/>
      <c r="H136" s="4"/>
      <c r="I136" s="3"/>
      <c r="J136" s="65"/>
      <c r="K136" s="82"/>
      <c r="L136" s="82"/>
      <c r="M136" s="83"/>
      <c r="N136" s="83"/>
    </row>
    <row r="137" spans="1:14" ht="15" hidden="1" customHeight="1" x14ac:dyDescent="0.2">
      <c r="A137" s="50"/>
      <c r="B137" s="48"/>
      <c r="C137" s="16"/>
      <c r="D137" s="92"/>
      <c r="E137" s="93"/>
      <c r="F137" s="3"/>
      <c r="G137" s="50"/>
      <c r="H137" s="4"/>
      <c r="I137" s="3"/>
      <c r="J137" s="65"/>
      <c r="K137" s="82"/>
      <c r="L137" s="82"/>
      <c r="M137" s="83"/>
      <c r="N137" s="83"/>
    </row>
    <row r="138" spans="1:14" ht="15" hidden="1" customHeight="1" x14ac:dyDescent="0.2">
      <c r="A138" s="50"/>
      <c r="B138" s="48"/>
      <c r="C138" s="16"/>
      <c r="D138" s="92"/>
      <c r="E138" s="93"/>
      <c r="F138" s="3"/>
      <c r="G138" s="50"/>
      <c r="H138" s="4"/>
      <c r="I138" s="3"/>
      <c r="J138" s="65"/>
      <c r="K138" s="82"/>
      <c r="L138" s="82"/>
      <c r="M138" s="83"/>
      <c r="N138" s="83"/>
    </row>
    <row r="139" spans="1:14" ht="15" hidden="1" customHeight="1" x14ac:dyDescent="0.2">
      <c r="A139" s="50"/>
      <c r="B139" s="48"/>
      <c r="C139" s="16"/>
      <c r="D139" s="92"/>
      <c r="E139" s="93"/>
      <c r="F139" s="3"/>
      <c r="G139" s="50"/>
      <c r="H139" s="4"/>
      <c r="I139" s="3"/>
      <c r="J139" s="65"/>
      <c r="K139" s="82"/>
      <c r="L139" s="82"/>
      <c r="M139" s="83"/>
      <c r="N139" s="83"/>
    </row>
    <row r="140" spans="1:14" ht="15" hidden="1" customHeight="1" x14ac:dyDescent="0.2">
      <c r="A140" s="50"/>
      <c r="B140" s="48"/>
      <c r="C140" s="16"/>
      <c r="D140" s="92"/>
      <c r="E140" s="93"/>
      <c r="F140" s="3"/>
      <c r="G140" s="50"/>
      <c r="H140" s="4"/>
      <c r="I140" s="3"/>
      <c r="J140" s="65"/>
      <c r="K140" s="82"/>
      <c r="L140" s="82"/>
      <c r="M140" s="83"/>
      <c r="N140" s="83"/>
    </row>
    <row r="141" spans="1:14" ht="15" hidden="1" customHeight="1" x14ac:dyDescent="0.2">
      <c r="A141" s="50"/>
      <c r="B141" s="48"/>
      <c r="C141" s="16"/>
      <c r="D141" s="92"/>
      <c r="E141" s="93"/>
      <c r="F141" s="3"/>
      <c r="G141" s="50"/>
      <c r="H141" s="4"/>
      <c r="I141" s="3"/>
      <c r="J141" s="65"/>
      <c r="K141" s="82"/>
      <c r="L141" s="82"/>
      <c r="M141" s="83"/>
      <c r="N141" s="83"/>
    </row>
    <row r="142" spans="1:14" ht="15" hidden="1" customHeight="1" x14ac:dyDescent="0.2">
      <c r="A142" s="50"/>
      <c r="B142" s="48"/>
      <c r="C142" s="16"/>
      <c r="D142" s="92"/>
      <c r="E142" s="93"/>
      <c r="F142" s="3"/>
      <c r="G142" s="50"/>
      <c r="H142" s="4"/>
      <c r="I142" s="3"/>
      <c r="J142" s="65"/>
      <c r="K142" s="82"/>
      <c r="L142" s="82"/>
      <c r="M142" s="83"/>
      <c r="N142" s="83"/>
    </row>
    <row r="143" spans="1:14" ht="15" hidden="1" customHeight="1" x14ac:dyDescent="0.2">
      <c r="A143" s="50"/>
      <c r="B143" s="48"/>
      <c r="C143" s="16"/>
      <c r="D143" s="92"/>
      <c r="E143" s="93"/>
      <c r="F143" s="3"/>
      <c r="G143" s="50"/>
      <c r="H143" s="4"/>
      <c r="I143" s="3"/>
      <c r="J143" s="65"/>
      <c r="K143" s="82"/>
      <c r="L143" s="82"/>
      <c r="M143" s="83"/>
      <c r="N143" s="83"/>
    </row>
    <row r="144" spans="1:14" ht="15" hidden="1" customHeight="1" x14ac:dyDescent="0.2">
      <c r="A144" s="50"/>
      <c r="B144" s="48"/>
      <c r="C144" s="16"/>
      <c r="D144" s="92"/>
      <c r="E144" s="93"/>
      <c r="F144" s="3"/>
      <c r="G144" s="50"/>
      <c r="H144" s="4"/>
      <c r="I144" s="3"/>
      <c r="J144" s="65"/>
      <c r="K144" s="82"/>
      <c r="L144" s="82"/>
      <c r="M144" s="83"/>
      <c r="N144" s="83"/>
    </row>
    <row r="145" spans="1:14" ht="15" hidden="1" customHeight="1" x14ac:dyDescent="0.2">
      <c r="A145" s="50"/>
      <c r="B145" s="48"/>
      <c r="C145" s="16"/>
      <c r="D145" s="92"/>
      <c r="E145" s="93"/>
      <c r="F145" s="3"/>
      <c r="G145" s="50"/>
      <c r="H145" s="4"/>
      <c r="I145" s="3"/>
      <c r="J145" s="65"/>
      <c r="K145" s="82"/>
      <c r="L145" s="82"/>
      <c r="M145" s="83"/>
      <c r="N145" s="83"/>
    </row>
    <row r="146" spans="1:14" ht="15" hidden="1" customHeight="1" x14ac:dyDescent="0.2">
      <c r="A146" s="50"/>
      <c r="B146" s="48"/>
      <c r="C146" s="16"/>
      <c r="D146" s="92"/>
      <c r="E146" s="93"/>
      <c r="F146" s="3"/>
      <c r="G146" s="50"/>
      <c r="H146" s="4"/>
      <c r="I146" s="3"/>
      <c r="J146" s="65"/>
      <c r="K146" s="82"/>
      <c r="L146" s="82"/>
      <c r="M146" s="83"/>
      <c r="N146" s="83"/>
    </row>
    <row r="147" spans="1:14" ht="15" hidden="1" customHeight="1" x14ac:dyDescent="0.2">
      <c r="A147" s="50"/>
      <c r="B147" s="48"/>
      <c r="C147" s="16"/>
      <c r="D147" s="92"/>
      <c r="E147" s="93"/>
      <c r="F147" s="3"/>
      <c r="G147" s="50"/>
      <c r="H147" s="4"/>
      <c r="I147" s="3"/>
      <c r="J147" s="65"/>
      <c r="K147" s="82"/>
      <c r="L147" s="82"/>
      <c r="M147" s="83"/>
      <c r="N147" s="83"/>
    </row>
    <row r="148" spans="1:14" ht="15" hidden="1" customHeight="1" x14ac:dyDescent="0.2">
      <c r="A148" s="50"/>
      <c r="B148" s="48"/>
      <c r="C148" s="16"/>
      <c r="D148" s="92"/>
      <c r="E148" s="93"/>
      <c r="F148" s="3"/>
      <c r="G148" s="50"/>
      <c r="H148" s="4"/>
      <c r="I148" s="3"/>
      <c r="J148" s="65"/>
      <c r="K148" s="82"/>
      <c r="L148" s="82"/>
      <c r="M148" s="83"/>
      <c r="N148" s="83"/>
    </row>
    <row r="149" spans="1:14" ht="15" hidden="1" customHeight="1" x14ac:dyDescent="0.2">
      <c r="A149" s="50"/>
      <c r="B149" s="48"/>
      <c r="C149" s="16"/>
      <c r="D149" s="92"/>
      <c r="E149" s="93"/>
      <c r="F149" s="3"/>
      <c r="G149" s="50"/>
      <c r="H149" s="4"/>
      <c r="I149" s="3"/>
      <c r="J149" s="65"/>
      <c r="K149" s="82"/>
      <c r="L149" s="82"/>
      <c r="M149" s="83"/>
      <c r="N149" s="83"/>
    </row>
    <row r="150" spans="1:14" ht="15" hidden="1" customHeight="1" x14ac:dyDescent="0.2">
      <c r="A150" s="50"/>
      <c r="B150" s="48"/>
      <c r="C150" s="16"/>
      <c r="D150" s="92"/>
      <c r="E150" s="93"/>
      <c r="F150" s="3"/>
      <c r="G150" s="50"/>
      <c r="H150" s="4"/>
      <c r="I150" s="3"/>
      <c r="J150" s="65"/>
      <c r="K150" s="82"/>
      <c r="L150" s="82"/>
      <c r="M150" s="83"/>
      <c r="N150" s="83"/>
    </row>
    <row r="151" spans="1:14" ht="15" hidden="1" customHeight="1" x14ac:dyDescent="0.2">
      <c r="A151" s="50"/>
      <c r="B151" s="48"/>
      <c r="C151" s="16"/>
      <c r="D151" s="92"/>
      <c r="E151" s="93"/>
      <c r="F151" s="3"/>
      <c r="G151" s="50"/>
      <c r="H151" s="4"/>
      <c r="I151" s="3"/>
      <c r="J151" s="65"/>
      <c r="K151" s="82"/>
      <c r="L151" s="82"/>
      <c r="M151" s="83"/>
      <c r="N151" s="83"/>
    </row>
    <row r="152" spans="1:14" ht="15" hidden="1" customHeight="1" x14ac:dyDescent="0.2">
      <c r="A152" s="50"/>
      <c r="B152" s="48"/>
      <c r="C152" s="16"/>
      <c r="D152" s="92"/>
      <c r="E152" s="93"/>
      <c r="F152" s="3"/>
      <c r="G152" s="50"/>
      <c r="H152" s="4"/>
      <c r="I152" s="3"/>
      <c r="J152" s="65"/>
      <c r="K152" s="82"/>
      <c r="L152" s="82"/>
      <c r="M152" s="83"/>
      <c r="N152" s="83"/>
    </row>
    <row r="153" spans="1:14" ht="15" hidden="1" customHeight="1" x14ac:dyDescent="0.2">
      <c r="A153" s="50"/>
      <c r="B153" s="48"/>
      <c r="C153" s="16"/>
      <c r="D153" s="92"/>
      <c r="E153" s="93"/>
      <c r="F153" s="3"/>
      <c r="G153" s="50"/>
      <c r="H153" s="4"/>
      <c r="I153" s="3"/>
      <c r="J153" s="65"/>
      <c r="K153" s="82"/>
      <c r="L153" s="82"/>
      <c r="M153" s="83"/>
      <c r="N153" s="83"/>
    </row>
    <row r="154" spans="1:14" ht="15" hidden="1" customHeight="1" x14ac:dyDescent="0.2">
      <c r="A154" s="50"/>
      <c r="B154" s="48"/>
      <c r="C154" s="16"/>
      <c r="D154" s="92"/>
      <c r="E154" s="93"/>
      <c r="F154" s="3"/>
      <c r="G154" s="50"/>
      <c r="H154" s="4"/>
      <c r="I154" s="3"/>
      <c r="J154" s="65"/>
      <c r="K154" s="82"/>
      <c r="L154" s="82"/>
      <c r="M154" s="83"/>
      <c r="N154" s="83"/>
    </row>
    <row r="155" spans="1:14" ht="15" hidden="1" customHeight="1" x14ac:dyDescent="0.2">
      <c r="A155" s="50"/>
      <c r="B155" s="48"/>
      <c r="C155" s="16"/>
      <c r="D155" s="92"/>
      <c r="E155" s="93"/>
      <c r="F155" s="3"/>
      <c r="G155" s="50"/>
      <c r="H155" s="4"/>
      <c r="I155" s="3"/>
      <c r="J155" s="65"/>
      <c r="K155" s="82"/>
      <c r="L155" s="82"/>
      <c r="M155" s="83"/>
      <c r="N155" s="83"/>
    </row>
    <row r="156" spans="1:14" ht="15" hidden="1" customHeight="1" x14ac:dyDescent="0.2">
      <c r="A156" s="50"/>
      <c r="B156" s="48"/>
      <c r="C156" s="16"/>
      <c r="D156" s="92"/>
      <c r="E156" s="93"/>
      <c r="F156" s="3"/>
      <c r="G156" s="50"/>
      <c r="H156" s="4"/>
      <c r="I156" s="3"/>
      <c r="J156" s="65"/>
      <c r="K156" s="82"/>
      <c r="L156" s="82"/>
      <c r="M156" s="83"/>
      <c r="N156" s="83"/>
    </row>
    <row r="157" spans="1:14" ht="15" hidden="1" customHeight="1" x14ac:dyDescent="0.2">
      <c r="A157" s="50"/>
      <c r="B157" s="48"/>
      <c r="C157" s="16"/>
      <c r="D157" s="92"/>
      <c r="E157" s="93"/>
      <c r="F157" s="3"/>
      <c r="G157" s="50"/>
      <c r="H157" s="4"/>
      <c r="I157" s="3"/>
      <c r="J157" s="65"/>
      <c r="K157" s="82"/>
      <c r="L157" s="82"/>
      <c r="M157" s="83"/>
      <c r="N157" s="83"/>
    </row>
    <row r="158" spans="1:14" ht="15" hidden="1" customHeight="1" x14ac:dyDescent="0.2">
      <c r="A158" s="50"/>
      <c r="B158" s="48"/>
      <c r="C158" s="16"/>
      <c r="D158" s="92"/>
      <c r="E158" s="93"/>
      <c r="F158" s="3"/>
      <c r="G158" s="50"/>
      <c r="H158" s="4"/>
      <c r="I158" s="3"/>
      <c r="J158" s="65"/>
      <c r="K158" s="82"/>
      <c r="L158" s="82"/>
      <c r="M158" s="83"/>
      <c r="N158" s="83"/>
    </row>
    <row r="159" spans="1:14" ht="15" hidden="1" customHeight="1" x14ac:dyDescent="0.2">
      <c r="A159" s="50"/>
      <c r="B159" s="48"/>
      <c r="C159" s="16"/>
      <c r="D159" s="92"/>
      <c r="E159" s="93"/>
      <c r="F159" s="3"/>
      <c r="G159" s="50"/>
      <c r="H159" s="4"/>
      <c r="I159" s="3"/>
      <c r="J159" s="65"/>
      <c r="K159" s="82"/>
      <c r="L159" s="82"/>
      <c r="M159" s="83"/>
      <c r="N159" s="83"/>
    </row>
    <row r="160" spans="1:14" ht="15" hidden="1" customHeight="1" x14ac:dyDescent="0.2">
      <c r="A160" s="50"/>
      <c r="B160" s="48"/>
      <c r="C160" s="16"/>
      <c r="D160" s="92"/>
      <c r="E160" s="93"/>
      <c r="F160" s="3"/>
      <c r="G160" s="50"/>
      <c r="H160" s="4"/>
      <c r="I160" s="3"/>
      <c r="J160" s="65"/>
      <c r="K160" s="82"/>
      <c r="L160" s="82"/>
      <c r="M160" s="83"/>
      <c r="N160" s="83"/>
    </row>
    <row r="161" spans="1:14" ht="15" hidden="1" customHeight="1" x14ac:dyDescent="0.2">
      <c r="A161" s="50"/>
      <c r="B161" s="48"/>
      <c r="C161" s="16"/>
      <c r="D161" s="92"/>
      <c r="E161" s="93"/>
      <c r="F161" s="3"/>
      <c r="G161" s="50"/>
      <c r="H161" s="4"/>
      <c r="I161" s="3"/>
      <c r="J161" s="65"/>
      <c r="K161" s="82"/>
      <c r="L161" s="82"/>
      <c r="M161" s="83"/>
      <c r="N161" s="83"/>
    </row>
    <row r="162" spans="1:14" ht="15" hidden="1" customHeight="1" x14ac:dyDescent="0.2">
      <c r="A162" s="50"/>
      <c r="B162" s="48"/>
      <c r="C162" s="16"/>
      <c r="D162" s="92"/>
      <c r="E162" s="93"/>
      <c r="F162" s="3"/>
      <c r="G162" s="50"/>
      <c r="H162" s="4"/>
      <c r="I162" s="3"/>
      <c r="J162" s="65"/>
      <c r="K162" s="82"/>
      <c r="L162" s="82"/>
      <c r="M162" s="83"/>
      <c r="N162" s="83"/>
    </row>
    <row r="163" spans="1:14" ht="15" hidden="1" customHeight="1" x14ac:dyDescent="0.2">
      <c r="A163" s="50"/>
      <c r="B163" s="48"/>
      <c r="C163" s="16"/>
      <c r="D163" s="92"/>
      <c r="E163" s="93"/>
      <c r="F163" s="3"/>
      <c r="G163" s="50"/>
      <c r="H163" s="4"/>
      <c r="I163" s="3"/>
      <c r="J163" s="65"/>
      <c r="K163" s="82"/>
      <c r="L163" s="82"/>
      <c r="M163" s="83"/>
      <c r="N163" s="83"/>
    </row>
    <row r="164" spans="1:14" ht="15" hidden="1" customHeight="1" x14ac:dyDescent="0.2">
      <c r="A164" s="50"/>
      <c r="B164" s="48"/>
      <c r="C164" s="16"/>
      <c r="D164" s="92"/>
      <c r="E164" s="93"/>
      <c r="F164" s="3"/>
      <c r="G164" s="50"/>
      <c r="H164" s="4"/>
      <c r="I164" s="3"/>
      <c r="J164" s="65"/>
      <c r="K164" s="82"/>
      <c r="L164" s="82"/>
      <c r="M164" s="83"/>
      <c r="N164" s="83"/>
    </row>
    <row r="165" spans="1:14" ht="15" hidden="1" customHeight="1" x14ac:dyDescent="0.2">
      <c r="A165" s="50"/>
      <c r="B165" s="48"/>
      <c r="C165" s="16"/>
      <c r="D165" s="92"/>
      <c r="E165" s="93"/>
      <c r="F165" s="3"/>
      <c r="G165" s="50"/>
      <c r="H165" s="4"/>
      <c r="I165" s="3"/>
      <c r="J165" s="65"/>
      <c r="K165" s="82"/>
      <c r="L165" s="82"/>
      <c r="M165" s="83"/>
      <c r="N165" s="83"/>
    </row>
    <row r="166" spans="1:14" ht="15" hidden="1" customHeight="1" x14ac:dyDescent="0.2">
      <c r="A166" s="50"/>
      <c r="B166" s="48"/>
      <c r="C166" s="16"/>
      <c r="D166" s="92"/>
      <c r="E166" s="93"/>
      <c r="F166" s="3"/>
      <c r="G166" s="50"/>
      <c r="H166" s="4"/>
      <c r="I166" s="3"/>
      <c r="J166" s="65"/>
      <c r="K166" s="82"/>
      <c r="L166" s="82"/>
      <c r="M166" s="83"/>
      <c r="N166" s="83"/>
    </row>
    <row r="167" spans="1:14" ht="15" hidden="1" customHeight="1" x14ac:dyDescent="0.2">
      <c r="A167" s="3"/>
      <c r="B167" s="48"/>
      <c r="C167" s="16"/>
      <c r="D167" s="92"/>
      <c r="E167" s="93"/>
      <c r="F167" s="3"/>
      <c r="G167" s="50"/>
      <c r="H167" s="4"/>
      <c r="I167" s="3"/>
      <c r="J167" s="65"/>
      <c r="K167" s="82"/>
      <c r="L167" s="82"/>
      <c r="M167" s="83"/>
      <c r="N167" s="83"/>
    </row>
    <row r="168" spans="1:14" ht="15" hidden="1" customHeight="1" x14ac:dyDescent="0.2">
      <c r="A168" s="3"/>
      <c r="B168" s="48"/>
      <c r="C168" s="16"/>
      <c r="D168" s="92"/>
      <c r="E168" s="93"/>
      <c r="F168" s="3"/>
      <c r="G168" s="50"/>
      <c r="H168" s="4"/>
      <c r="I168" s="3"/>
      <c r="J168" s="65"/>
      <c r="K168" s="82"/>
      <c r="L168" s="82"/>
      <c r="M168" s="83"/>
      <c r="N168" s="83"/>
    </row>
    <row r="169" spans="1:14" ht="15" hidden="1" customHeight="1" x14ac:dyDescent="0.2">
      <c r="A169" s="3"/>
      <c r="B169" s="48"/>
      <c r="C169" s="16"/>
      <c r="D169" s="92"/>
      <c r="E169" s="93"/>
      <c r="F169" s="3"/>
      <c r="G169" s="50"/>
      <c r="H169" s="4"/>
      <c r="I169" s="3"/>
      <c r="J169" s="65"/>
      <c r="K169" s="82"/>
      <c r="L169" s="82"/>
      <c r="M169" s="83"/>
      <c r="N169" s="83"/>
    </row>
    <row r="170" spans="1:14" ht="15" hidden="1" customHeight="1" x14ac:dyDescent="0.2">
      <c r="A170" s="3"/>
      <c r="B170" s="48"/>
      <c r="C170" s="16"/>
      <c r="D170" s="92"/>
      <c r="E170" s="93"/>
      <c r="F170" s="3"/>
      <c r="G170" s="50"/>
      <c r="H170" s="4"/>
      <c r="I170" s="3"/>
      <c r="J170" s="65"/>
      <c r="K170" s="82"/>
      <c r="L170" s="82"/>
      <c r="M170" s="83"/>
      <c r="N170" s="83"/>
    </row>
    <row r="171" spans="1:14" ht="15" hidden="1" customHeight="1" x14ac:dyDescent="0.2">
      <c r="A171" s="3"/>
      <c r="B171" s="48"/>
      <c r="C171" s="16"/>
      <c r="D171" s="92"/>
      <c r="E171" s="93"/>
      <c r="F171" s="3"/>
      <c r="G171" s="50"/>
      <c r="H171" s="4"/>
      <c r="I171" s="3"/>
      <c r="J171" s="65"/>
      <c r="K171" s="82"/>
      <c r="L171" s="82"/>
      <c r="M171" s="83"/>
      <c r="N171" s="83"/>
    </row>
    <row r="172" spans="1:14" ht="15" hidden="1" customHeight="1" x14ac:dyDescent="0.2">
      <c r="A172" s="3"/>
      <c r="B172" s="48"/>
      <c r="C172" s="16"/>
      <c r="D172" s="92"/>
      <c r="E172" s="93"/>
      <c r="F172" s="3"/>
      <c r="G172" s="50"/>
      <c r="H172" s="4"/>
      <c r="I172" s="3"/>
      <c r="J172" s="65"/>
      <c r="K172" s="82"/>
      <c r="L172" s="82"/>
      <c r="M172" s="83"/>
      <c r="N172" s="83"/>
    </row>
    <row r="173" spans="1:14" ht="15" hidden="1" customHeight="1" x14ac:dyDescent="0.2">
      <c r="A173" s="3"/>
      <c r="B173" s="48"/>
      <c r="C173" s="16"/>
      <c r="D173" s="92"/>
      <c r="E173" s="93"/>
      <c r="F173" s="3"/>
      <c r="G173" s="50"/>
      <c r="H173" s="4"/>
      <c r="I173" s="3"/>
      <c r="J173" s="65"/>
      <c r="K173" s="82"/>
      <c r="L173" s="82"/>
      <c r="M173" s="83"/>
      <c r="N173" s="83"/>
    </row>
    <row r="174" spans="1:14" ht="15" hidden="1" customHeight="1" x14ac:dyDescent="0.2">
      <c r="A174" s="3"/>
      <c r="B174" s="48"/>
      <c r="C174" s="16"/>
      <c r="D174" s="92"/>
      <c r="E174" s="93"/>
      <c r="F174" s="3"/>
      <c r="G174" s="50"/>
      <c r="H174" s="4"/>
      <c r="I174" s="3"/>
      <c r="J174" s="65"/>
      <c r="K174" s="82"/>
      <c r="L174" s="82"/>
      <c r="M174" s="83"/>
      <c r="N174" s="83"/>
    </row>
    <row r="175" spans="1:14" ht="15" hidden="1" customHeight="1" x14ac:dyDescent="0.2">
      <c r="A175" s="3"/>
      <c r="B175" s="48"/>
      <c r="C175" s="16"/>
      <c r="D175" s="92"/>
      <c r="E175" s="93"/>
      <c r="F175" s="3"/>
      <c r="G175" s="50"/>
      <c r="H175" s="4"/>
      <c r="I175" s="3"/>
      <c r="J175" s="65"/>
      <c r="K175" s="82"/>
      <c r="L175" s="82"/>
      <c r="M175" s="83"/>
      <c r="N175" s="83"/>
    </row>
    <row r="176" spans="1:14" ht="15" customHeight="1" x14ac:dyDescent="0.2">
      <c r="A176" s="3"/>
      <c r="B176" s="48"/>
      <c r="C176" s="16"/>
      <c r="D176" s="92"/>
      <c r="E176" s="93"/>
      <c r="F176" s="3"/>
      <c r="G176" s="50"/>
      <c r="H176" s="4"/>
      <c r="I176" s="3"/>
      <c r="J176" s="65"/>
      <c r="K176" s="82"/>
      <c r="L176" s="82"/>
      <c r="M176" s="83"/>
      <c r="N176" s="83"/>
    </row>
    <row r="177" spans="1:14" ht="15" customHeight="1" x14ac:dyDescent="0.2">
      <c r="A177" s="3"/>
      <c r="B177" s="48"/>
      <c r="C177" s="16"/>
      <c r="D177" s="92"/>
      <c r="E177" s="93"/>
      <c r="F177" s="3"/>
      <c r="G177" s="50"/>
      <c r="H177" s="4"/>
      <c r="I177" s="3"/>
      <c r="J177" s="65"/>
      <c r="K177" s="82"/>
      <c r="L177" s="82"/>
      <c r="M177" s="83"/>
      <c r="N177" s="83"/>
    </row>
    <row r="178" spans="1:14" ht="15" customHeight="1" x14ac:dyDescent="0.2">
      <c r="A178" s="3"/>
      <c r="B178" s="48"/>
      <c r="C178" s="16"/>
      <c r="D178" s="92"/>
      <c r="E178" s="93"/>
      <c r="F178" s="3"/>
      <c r="G178" s="50"/>
      <c r="H178" s="4"/>
      <c r="I178" s="3"/>
      <c r="J178" s="65"/>
      <c r="K178" s="82"/>
      <c r="L178" s="82"/>
      <c r="M178" s="83"/>
      <c r="N178" s="83"/>
    </row>
    <row r="179" spans="1:14" ht="15" customHeight="1" x14ac:dyDescent="0.2">
      <c r="A179" s="3"/>
      <c r="B179" s="48"/>
      <c r="C179" s="16"/>
      <c r="D179" s="92"/>
      <c r="E179" s="93"/>
      <c r="F179" s="3"/>
      <c r="G179" s="50"/>
      <c r="H179" s="4"/>
      <c r="I179" s="3"/>
      <c r="J179" s="65"/>
      <c r="K179" s="82"/>
      <c r="L179" s="82"/>
      <c r="M179" s="83"/>
      <c r="N179" s="83"/>
    </row>
    <row r="180" spans="1:14" ht="15" customHeight="1" x14ac:dyDescent="0.2">
      <c r="A180" s="3"/>
      <c r="B180" s="48"/>
      <c r="C180" s="16"/>
      <c r="D180" s="92"/>
      <c r="E180" s="93"/>
      <c r="F180" s="3"/>
      <c r="G180" s="50"/>
      <c r="H180" s="4"/>
      <c r="I180" s="3"/>
      <c r="J180" s="65"/>
      <c r="K180" s="82"/>
      <c r="L180" s="82"/>
      <c r="M180" s="83"/>
      <c r="N180" s="83"/>
    </row>
    <row r="181" spans="1:14" ht="15" customHeight="1" x14ac:dyDescent="0.2">
      <c r="A181" s="3"/>
      <c r="B181" s="48"/>
      <c r="C181" s="16"/>
      <c r="D181" s="92"/>
      <c r="E181" s="93"/>
      <c r="F181" s="3"/>
      <c r="G181" s="50"/>
      <c r="H181" s="4"/>
      <c r="I181" s="3"/>
      <c r="J181" s="65"/>
      <c r="K181" s="82"/>
      <c r="L181" s="82"/>
      <c r="M181" s="83"/>
      <c r="N181" s="83"/>
    </row>
    <row r="182" spans="1:14" ht="15" customHeight="1" x14ac:dyDescent="0.2">
      <c r="A182" s="3"/>
      <c r="B182" s="48"/>
      <c r="C182" s="16"/>
      <c r="D182" s="92"/>
      <c r="E182" s="93"/>
      <c r="F182" s="3"/>
      <c r="G182" s="50"/>
      <c r="H182" s="4"/>
      <c r="I182" s="3"/>
      <c r="J182" s="65"/>
      <c r="K182" s="82"/>
      <c r="L182" s="82"/>
      <c r="M182" s="83"/>
      <c r="N182" s="83"/>
    </row>
    <row r="183" spans="1:14" ht="15" customHeight="1" x14ac:dyDescent="0.2">
      <c r="A183" s="3"/>
      <c r="B183" s="48"/>
      <c r="C183" s="16"/>
      <c r="D183" s="92"/>
      <c r="E183" s="93"/>
      <c r="F183" s="3"/>
      <c r="G183" s="50"/>
      <c r="H183" s="4"/>
      <c r="I183" s="3"/>
      <c r="J183" s="65"/>
      <c r="K183" s="82"/>
      <c r="L183" s="82"/>
      <c r="M183" s="83"/>
      <c r="N183" s="83"/>
    </row>
    <row r="184" spans="1:14" ht="15" customHeight="1" x14ac:dyDescent="0.2">
      <c r="A184" s="3"/>
      <c r="B184" s="48"/>
      <c r="C184" s="16"/>
      <c r="D184" s="92"/>
      <c r="E184" s="93"/>
      <c r="F184" s="3"/>
      <c r="G184" s="50"/>
      <c r="H184" s="4"/>
      <c r="I184" s="3"/>
      <c r="J184" s="65"/>
      <c r="K184" s="82"/>
      <c r="L184" s="82"/>
      <c r="M184" s="83"/>
      <c r="N184" s="83"/>
    </row>
    <row r="185" spans="1:14" ht="15" customHeight="1" x14ac:dyDescent="0.2">
      <c r="A185" s="3"/>
      <c r="B185" s="48"/>
      <c r="C185" s="16"/>
      <c r="D185" s="92"/>
      <c r="E185" s="93"/>
      <c r="F185" s="3"/>
      <c r="G185" s="50"/>
      <c r="H185" s="4"/>
      <c r="I185" s="3"/>
      <c r="J185" s="65"/>
      <c r="K185" s="82"/>
      <c r="L185" s="82"/>
      <c r="M185" s="83"/>
      <c r="N185" s="83"/>
    </row>
    <row r="186" spans="1:14" ht="15" customHeight="1" x14ac:dyDescent="0.2">
      <c r="A186" s="3"/>
      <c r="B186" s="3"/>
      <c r="C186" s="3"/>
      <c r="D186" s="21"/>
      <c r="E186" s="93"/>
      <c r="F186" s="3"/>
      <c r="G186" s="50"/>
      <c r="H186" s="4"/>
      <c r="I186" s="3"/>
      <c r="J186" s="65"/>
      <c r="K186" s="82"/>
      <c r="L186" s="82"/>
      <c r="M186" s="83"/>
      <c r="N186" s="83"/>
    </row>
    <row r="187" spans="1:14" ht="15" customHeight="1" x14ac:dyDescent="0.2">
      <c r="A187" s="3"/>
      <c r="B187" s="3"/>
      <c r="C187" s="3"/>
      <c r="D187" s="21"/>
      <c r="E187" s="93"/>
      <c r="F187" s="3"/>
      <c r="G187" s="50"/>
      <c r="H187" s="4"/>
      <c r="I187" s="3"/>
      <c r="J187" s="65"/>
      <c r="K187" s="82"/>
      <c r="L187" s="82"/>
      <c r="M187" s="83"/>
      <c r="N187" s="83"/>
    </row>
    <row r="188" spans="1:14" ht="15" customHeight="1" x14ac:dyDescent="0.2">
      <c r="A188" s="3"/>
      <c r="B188" s="3"/>
      <c r="C188" s="3"/>
      <c r="D188" s="21"/>
      <c r="E188" s="93"/>
      <c r="F188" s="3"/>
      <c r="G188" s="50"/>
      <c r="H188" s="4"/>
      <c r="I188" s="3"/>
      <c r="J188" s="65"/>
      <c r="K188" s="82"/>
      <c r="L188" s="82"/>
      <c r="M188" s="83"/>
      <c r="N188" s="83"/>
    </row>
    <row r="189" spans="1:14" ht="15" customHeight="1" x14ac:dyDescent="0.2">
      <c r="A189" s="3"/>
      <c r="B189" s="3"/>
      <c r="C189" s="3"/>
      <c r="D189" s="21"/>
      <c r="E189" s="93"/>
      <c r="F189" s="3"/>
      <c r="G189" s="50"/>
      <c r="H189" s="4"/>
      <c r="I189" s="3"/>
      <c r="J189" s="65"/>
      <c r="K189" s="82"/>
      <c r="L189" s="82"/>
      <c r="M189" s="83"/>
      <c r="N189" s="83"/>
    </row>
    <row r="190" spans="1:14" ht="15" customHeight="1" x14ac:dyDescent="0.2">
      <c r="A190" s="3"/>
      <c r="B190" s="3"/>
      <c r="C190" s="3"/>
      <c r="D190" s="21"/>
      <c r="E190" s="93"/>
      <c r="F190" s="3"/>
      <c r="G190" s="101"/>
      <c r="H190" s="87"/>
      <c r="I190" s="88"/>
      <c r="J190" s="66"/>
      <c r="K190" s="82"/>
      <c r="L190" s="82"/>
      <c r="M190" s="83"/>
      <c r="N190" s="83"/>
    </row>
    <row r="191" spans="1:14" ht="15" customHeight="1" x14ac:dyDescent="0.2">
      <c r="A191" s="3"/>
      <c r="B191" s="3"/>
      <c r="C191" s="3"/>
      <c r="D191" s="21"/>
      <c r="E191" s="93"/>
      <c r="F191" s="3"/>
      <c r="G191" s="76"/>
      <c r="H191" s="89"/>
      <c r="I191" s="66"/>
      <c r="J191" s="66"/>
      <c r="K191" s="82"/>
      <c r="L191" s="82"/>
      <c r="M191" s="83"/>
      <c r="N191" s="83"/>
    </row>
    <row r="192" spans="1:14" ht="15" customHeight="1" x14ac:dyDescent="0.2">
      <c r="A192" s="3"/>
      <c r="B192" s="3"/>
      <c r="C192" s="3"/>
      <c r="D192" s="21"/>
      <c r="E192" s="93"/>
      <c r="F192" s="3"/>
      <c r="G192" s="76"/>
      <c r="H192" s="89"/>
      <c r="I192" s="66"/>
      <c r="J192" s="66"/>
      <c r="K192" s="82"/>
      <c r="L192" s="82"/>
      <c r="M192" s="83"/>
      <c r="N192" s="83"/>
    </row>
    <row r="193" spans="1:14" ht="15" customHeight="1" x14ac:dyDescent="0.2">
      <c r="A193" s="3"/>
      <c r="B193" s="3"/>
      <c r="C193" s="3"/>
      <c r="D193" s="21"/>
      <c r="E193" s="93"/>
      <c r="F193" s="3"/>
      <c r="G193" s="76"/>
      <c r="H193" s="89"/>
      <c r="I193" s="66"/>
      <c r="J193" s="66"/>
      <c r="K193" s="82"/>
      <c r="L193" s="82"/>
      <c r="M193" s="83"/>
      <c r="N193" s="83"/>
    </row>
    <row r="194" spans="1:14" ht="15" customHeight="1" x14ac:dyDescent="0.2">
      <c r="A194" s="3"/>
      <c r="B194" s="3"/>
      <c r="C194" s="3"/>
      <c r="D194" s="21"/>
      <c r="E194" s="93"/>
      <c r="F194" s="3"/>
      <c r="G194" s="76"/>
      <c r="H194" s="89"/>
      <c r="I194" s="66"/>
      <c r="J194" s="66"/>
      <c r="K194" s="82"/>
      <c r="L194" s="82"/>
      <c r="M194" s="83"/>
      <c r="N194" s="83"/>
    </row>
    <row r="195" spans="1:14" ht="15" customHeight="1" x14ac:dyDescent="0.2">
      <c r="A195" s="3"/>
      <c r="B195" s="3"/>
      <c r="C195" s="3"/>
      <c r="D195" s="21"/>
      <c r="E195" s="93"/>
      <c r="F195" s="3"/>
      <c r="G195" s="76"/>
      <c r="H195" s="89"/>
      <c r="I195" s="66"/>
      <c r="J195" s="66"/>
      <c r="K195" s="82"/>
      <c r="L195" s="82"/>
      <c r="M195" s="83"/>
      <c r="N195" s="83"/>
    </row>
    <row r="196" spans="1:14" ht="15" customHeight="1" x14ac:dyDescent="0.2">
      <c r="A196" s="3"/>
      <c r="B196" s="3"/>
      <c r="C196" s="3"/>
      <c r="D196" s="21"/>
      <c r="E196" s="93"/>
      <c r="F196" s="3"/>
      <c r="G196" s="76"/>
      <c r="H196" s="89"/>
      <c r="I196" s="66"/>
      <c r="J196" s="66"/>
      <c r="K196" s="82"/>
      <c r="L196" s="82"/>
      <c r="M196" s="83"/>
      <c r="N196" s="83"/>
    </row>
    <row r="197" spans="1:14" ht="15" customHeight="1" x14ac:dyDescent="0.2">
      <c r="A197" s="3"/>
      <c r="B197" s="3"/>
      <c r="C197" s="3"/>
      <c r="D197" s="21"/>
      <c r="E197" s="93"/>
      <c r="F197" s="3"/>
      <c r="G197" s="76"/>
      <c r="H197" s="89"/>
      <c r="I197" s="66"/>
      <c r="J197" s="66"/>
      <c r="K197" s="82"/>
      <c r="L197" s="82"/>
      <c r="M197" s="83"/>
      <c r="N197" s="83"/>
    </row>
    <row r="198" spans="1:14" ht="15" customHeight="1" x14ac:dyDescent="0.2">
      <c r="A198" s="3"/>
      <c r="B198" s="3"/>
      <c r="C198" s="3"/>
      <c r="D198" s="21"/>
      <c r="E198" s="93"/>
      <c r="F198" s="3"/>
      <c r="G198" s="76"/>
      <c r="H198" s="89"/>
      <c r="I198" s="66"/>
      <c r="J198" s="66"/>
      <c r="K198" s="82"/>
      <c r="L198" s="82"/>
      <c r="M198" s="83"/>
      <c r="N198" s="83"/>
    </row>
    <row r="199" spans="1:14" ht="15" customHeight="1" x14ac:dyDescent="0.2">
      <c r="A199" s="3"/>
      <c r="B199" s="3"/>
      <c r="C199" s="3"/>
      <c r="D199" s="21"/>
      <c r="E199" s="93"/>
      <c r="F199" s="3"/>
      <c r="G199" s="76"/>
      <c r="H199" s="89"/>
      <c r="I199" s="66"/>
      <c r="J199" s="66"/>
      <c r="K199" s="82"/>
      <c r="L199" s="82"/>
      <c r="M199" s="83"/>
      <c r="N199" s="83"/>
    </row>
    <row r="200" spans="1:14" ht="15" customHeight="1" x14ac:dyDescent="0.2">
      <c r="A200" s="3"/>
      <c r="B200" s="3"/>
      <c r="C200" s="3"/>
      <c r="D200" s="21"/>
      <c r="E200" s="93"/>
      <c r="F200" s="3"/>
      <c r="G200" s="76"/>
      <c r="H200" s="89"/>
      <c r="I200" s="66"/>
      <c r="J200" s="66"/>
      <c r="K200" s="82"/>
      <c r="L200" s="82"/>
      <c r="M200" s="83"/>
      <c r="N200" s="83"/>
    </row>
    <row r="201" spans="1:14" ht="15" customHeight="1" x14ac:dyDescent="0.2">
      <c r="A201" s="3"/>
      <c r="B201" s="3"/>
      <c r="C201" s="3"/>
      <c r="D201" s="21"/>
      <c r="E201" s="93"/>
      <c r="F201" s="3"/>
      <c r="G201" s="76"/>
      <c r="H201" s="89"/>
      <c r="I201" s="66"/>
      <c r="J201" s="66"/>
      <c r="K201" s="82"/>
      <c r="L201" s="82"/>
      <c r="M201" s="83"/>
      <c r="N201" s="83"/>
    </row>
    <row r="202" spans="1:14" ht="15" customHeight="1" x14ac:dyDescent="0.2">
      <c r="A202" s="3"/>
      <c r="B202" s="3"/>
      <c r="C202" s="3"/>
      <c r="D202" s="21"/>
      <c r="E202" s="93"/>
      <c r="F202" s="3"/>
      <c r="G202" s="76"/>
      <c r="H202" s="89"/>
      <c r="I202" s="66"/>
      <c r="J202" s="66"/>
      <c r="K202" s="82"/>
      <c r="L202" s="82"/>
      <c r="M202" s="83"/>
      <c r="N202" s="83"/>
    </row>
    <row r="203" spans="1:14" ht="15" customHeight="1" x14ac:dyDescent="0.2">
      <c r="A203" s="3"/>
      <c r="B203" s="3"/>
      <c r="C203" s="3"/>
      <c r="D203" s="21"/>
      <c r="E203" s="93"/>
      <c r="F203" s="3"/>
      <c r="G203" s="76"/>
      <c r="H203" s="89"/>
      <c r="I203" s="66"/>
      <c r="J203" s="66"/>
      <c r="K203" s="82"/>
      <c r="L203" s="82"/>
      <c r="M203" s="83"/>
      <c r="N203" s="83"/>
    </row>
    <row r="204" spans="1:14" ht="15" customHeight="1" x14ac:dyDescent="0.2">
      <c r="A204" s="3"/>
      <c r="B204" s="3"/>
      <c r="C204" s="3"/>
      <c r="D204" s="21"/>
      <c r="E204" s="93"/>
      <c r="F204" s="3"/>
      <c r="G204" s="76"/>
      <c r="H204" s="89"/>
      <c r="I204" s="66"/>
      <c r="J204" s="66"/>
      <c r="K204" s="82"/>
      <c r="L204" s="82"/>
      <c r="M204" s="83"/>
      <c r="N204" s="83"/>
    </row>
    <row r="205" spans="1:14" ht="15" customHeight="1" x14ac:dyDescent="0.2">
      <c r="A205" s="3"/>
      <c r="B205" s="3"/>
      <c r="C205" s="3"/>
      <c r="D205" s="21"/>
      <c r="E205" s="93"/>
      <c r="F205" s="3"/>
      <c r="G205" s="76"/>
      <c r="H205" s="89"/>
      <c r="I205" s="66"/>
      <c r="J205" s="66"/>
      <c r="K205" s="82"/>
      <c r="L205" s="82"/>
      <c r="M205" s="83"/>
      <c r="N205" s="83"/>
    </row>
    <row r="206" spans="1:14" ht="15" customHeight="1" x14ac:dyDescent="0.2">
      <c r="A206" s="3"/>
      <c r="B206" s="3"/>
      <c r="C206" s="3"/>
      <c r="D206" s="21"/>
      <c r="E206" s="93"/>
      <c r="F206" s="3"/>
      <c r="G206" s="76"/>
      <c r="H206" s="89"/>
      <c r="I206" s="66"/>
      <c r="J206" s="66"/>
      <c r="K206" s="82"/>
      <c r="L206" s="82"/>
      <c r="M206" s="83"/>
      <c r="N206" s="83"/>
    </row>
    <row r="207" spans="1:14" ht="15" customHeight="1" x14ac:dyDescent="0.2">
      <c r="A207" s="3"/>
      <c r="B207" s="3"/>
      <c r="C207" s="3"/>
      <c r="D207" s="21"/>
      <c r="E207" s="93"/>
      <c r="F207" s="3"/>
      <c r="G207" s="76"/>
      <c r="H207" s="89"/>
      <c r="I207" s="66"/>
      <c r="J207" s="66"/>
      <c r="K207" s="82"/>
      <c r="L207" s="82"/>
      <c r="M207" s="83"/>
      <c r="N207" s="83"/>
    </row>
    <row r="208" spans="1:14" ht="15" customHeight="1" x14ac:dyDescent="0.2">
      <c r="A208" s="3"/>
      <c r="B208" s="3"/>
      <c r="C208" s="3"/>
      <c r="D208" s="21"/>
      <c r="E208" s="93"/>
      <c r="F208" s="3"/>
      <c r="G208" s="76"/>
      <c r="H208" s="89"/>
      <c r="I208" s="66"/>
      <c r="J208" s="66"/>
      <c r="K208" s="82"/>
      <c r="L208" s="82"/>
      <c r="M208" s="83"/>
      <c r="N208" s="83"/>
    </row>
    <row r="209" spans="1:14" ht="15" customHeight="1" x14ac:dyDescent="0.2">
      <c r="A209" s="3"/>
      <c r="B209" s="3"/>
      <c r="C209" s="3"/>
      <c r="D209" s="21"/>
      <c r="E209" s="93"/>
      <c r="F209" s="3"/>
      <c r="G209" s="76"/>
      <c r="H209" s="89"/>
      <c r="I209" s="66"/>
      <c r="J209" s="66"/>
      <c r="K209" s="82"/>
      <c r="L209" s="82"/>
      <c r="M209" s="83"/>
      <c r="N209" s="83"/>
    </row>
    <row r="210" spans="1:14" s="102" customFormat="1" ht="15" customHeight="1" x14ac:dyDescent="0.2">
      <c r="A210" s="3"/>
      <c r="B210" s="3"/>
      <c r="C210" s="3"/>
      <c r="D210" s="21"/>
      <c r="E210" s="93"/>
      <c r="F210" s="3"/>
      <c r="G210" s="76"/>
      <c r="H210" s="89"/>
      <c r="I210" s="66"/>
      <c r="J210" s="66"/>
      <c r="K210" s="82"/>
      <c r="L210" s="82"/>
      <c r="M210" s="83"/>
      <c r="N210" s="83"/>
    </row>
    <row r="211" spans="1:14" s="102" customFormat="1" ht="15" customHeight="1" x14ac:dyDescent="0.2">
      <c r="A211" s="3"/>
      <c r="B211" s="3"/>
      <c r="C211" s="3"/>
      <c r="D211" s="21"/>
      <c r="E211" s="93"/>
      <c r="F211" s="3"/>
      <c r="G211" s="103"/>
      <c r="H211" s="104"/>
      <c r="I211" s="105"/>
      <c r="J211" s="105"/>
      <c r="K211" s="106"/>
      <c r="L211" s="106"/>
      <c r="M211" s="107"/>
      <c r="N211" s="107"/>
    </row>
    <row r="212" spans="1:14" s="102" customFormat="1" ht="15" customHeight="1" x14ac:dyDescent="0.2">
      <c r="A212" s="3"/>
      <c r="B212" s="3"/>
      <c r="C212" s="3"/>
      <c r="D212" s="21"/>
      <c r="E212" s="93"/>
      <c r="F212" s="3"/>
      <c r="G212" s="103"/>
      <c r="H212" s="104"/>
      <c r="I212" s="105"/>
      <c r="J212" s="105"/>
      <c r="K212" s="106"/>
      <c r="L212" s="106"/>
      <c r="M212" s="107"/>
      <c r="N212" s="107"/>
    </row>
    <row r="213" spans="1:14" s="102" customFormat="1" ht="15" customHeight="1" x14ac:dyDescent="0.2">
      <c r="A213" s="3"/>
      <c r="B213" s="3"/>
      <c r="C213" s="3"/>
      <c r="D213" s="21"/>
      <c r="E213" s="93"/>
      <c r="F213" s="3"/>
      <c r="G213" s="103"/>
      <c r="H213" s="104"/>
      <c r="I213" s="105"/>
      <c r="J213" s="105"/>
      <c r="K213" s="106"/>
      <c r="L213" s="106"/>
      <c r="M213" s="107"/>
      <c r="N213" s="107"/>
    </row>
    <row r="214" spans="1:14" s="102" customFormat="1" ht="15" customHeight="1" x14ac:dyDescent="0.2">
      <c r="A214" s="3"/>
      <c r="B214" s="3"/>
      <c r="C214" s="3"/>
      <c r="D214" s="21"/>
      <c r="E214" s="93"/>
      <c r="F214" s="3"/>
      <c r="G214" s="103"/>
      <c r="H214" s="104"/>
      <c r="I214" s="105"/>
      <c r="J214" s="105"/>
      <c r="K214" s="106"/>
      <c r="L214" s="106"/>
      <c r="M214" s="107"/>
      <c r="N214" s="107"/>
    </row>
    <row r="215" spans="1:14" s="102" customFormat="1" ht="15" customHeight="1" x14ac:dyDescent="0.2">
      <c r="A215" s="3"/>
      <c r="B215" s="3"/>
      <c r="C215" s="3"/>
      <c r="D215" s="21"/>
      <c r="E215" s="93"/>
      <c r="F215" s="3"/>
      <c r="G215" s="103"/>
      <c r="H215" s="104"/>
      <c r="I215" s="105"/>
      <c r="J215" s="105"/>
      <c r="K215" s="106"/>
      <c r="L215" s="106"/>
      <c r="M215" s="107"/>
      <c r="N215" s="107"/>
    </row>
    <row r="216" spans="1:14" s="102" customFormat="1" ht="15" customHeight="1" x14ac:dyDescent="0.2">
      <c r="A216" s="3"/>
      <c r="B216" s="3"/>
      <c r="C216" s="3"/>
      <c r="D216" s="21"/>
      <c r="E216" s="93"/>
      <c r="F216" s="3"/>
      <c r="G216" s="103"/>
      <c r="H216" s="104"/>
      <c r="I216" s="105"/>
      <c r="J216" s="105"/>
      <c r="K216" s="106"/>
      <c r="L216" s="106"/>
      <c r="M216" s="107"/>
      <c r="N216" s="107"/>
    </row>
    <row r="217" spans="1:14" s="102" customFormat="1" ht="15" customHeight="1" x14ac:dyDescent="0.2">
      <c r="A217" s="3"/>
      <c r="B217" s="3"/>
      <c r="C217" s="3"/>
      <c r="D217" s="21"/>
      <c r="E217" s="93"/>
      <c r="F217" s="3"/>
      <c r="G217" s="103"/>
      <c r="H217" s="104"/>
      <c r="I217" s="105"/>
      <c r="J217" s="105"/>
      <c r="K217" s="106"/>
      <c r="L217" s="106"/>
      <c r="M217" s="107"/>
      <c r="N217" s="107"/>
    </row>
    <row r="218" spans="1:14" s="102" customFormat="1" ht="15" customHeight="1" x14ac:dyDescent="0.2">
      <c r="A218" s="3"/>
      <c r="B218" s="3"/>
      <c r="C218" s="3"/>
      <c r="D218" s="21"/>
      <c r="E218" s="93"/>
      <c r="F218" s="3"/>
      <c r="G218" s="103"/>
      <c r="H218" s="104"/>
      <c r="I218" s="105"/>
      <c r="J218" s="105"/>
      <c r="K218" s="106"/>
      <c r="L218" s="106"/>
      <c r="M218" s="107"/>
      <c r="N218" s="107"/>
    </row>
    <row r="219" spans="1:14" s="102" customFormat="1" ht="15" customHeight="1" x14ac:dyDescent="0.2">
      <c r="A219" s="3"/>
      <c r="B219" s="3"/>
      <c r="C219" s="3"/>
      <c r="D219" s="21"/>
      <c r="E219" s="93"/>
      <c r="F219" s="3"/>
      <c r="G219" s="103"/>
      <c r="H219" s="104"/>
      <c r="I219" s="105"/>
      <c r="J219" s="105"/>
      <c r="K219" s="106"/>
      <c r="L219" s="106"/>
      <c r="M219" s="107"/>
      <c r="N219" s="107"/>
    </row>
    <row r="220" spans="1:14" s="102" customFormat="1" ht="15" customHeight="1" x14ac:dyDescent="0.2">
      <c r="A220" s="3"/>
      <c r="B220" s="3"/>
      <c r="C220" s="3"/>
      <c r="D220" s="21"/>
      <c r="E220" s="93"/>
      <c r="F220" s="3"/>
      <c r="G220" s="103"/>
      <c r="H220" s="104"/>
      <c r="I220" s="105"/>
      <c r="J220" s="105"/>
      <c r="K220" s="106"/>
      <c r="L220" s="106"/>
      <c r="M220" s="107"/>
      <c r="N220" s="107"/>
    </row>
    <row r="221" spans="1:14" s="102" customFormat="1" ht="15" customHeight="1" x14ac:dyDescent="0.2">
      <c r="A221" s="3"/>
      <c r="B221" s="3"/>
      <c r="C221" s="3"/>
      <c r="D221" s="21"/>
      <c r="E221" s="93"/>
      <c r="F221" s="3"/>
      <c r="G221" s="103"/>
      <c r="H221" s="108"/>
      <c r="I221" s="109"/>
      <c r="J221" s="109"/>
      <c r="K221" s="110"/>
      <c r="L221" s="110"/>
      <c r="M221" s="111"/>
      <c r="N221" s="111"/>
    </row>
    <row r="222" spans="1:14" s="102" customFormat="1" ht="15" customHeight="1" x14ac:dyDescent="0.2">
      <c r="A222" s="3"/>
      <c r="B222" s="3"/>
      <c r="C222" s="3"/>
      <c r="D222" s="21"/>
      <c r="E222" s="93"/>
      <c r="F222" s="3"/>
      <c r="G222" s="103"/>
      <c r="I222" s="112"/>
      <c r="J222" s="112"/>
      <c r="K222" s="113"/>
      <c r="L222" s="113"/>
      <c r="M222" s="114"/>
      <c r="N222" s="114"/>
    </row>
    <row r="223" spans="1:14" s="102" customFormat="1" ht="15" customHeight="1" x14ac:dyDescent="0.2">
      <c r="A223" s="3"/>
      <c r="B223" s="3"/>
      <c r="C223" s="3"/>
      <c r="D223" s="21"/>
      <c r="E223" s="93"/>
      <c r="F223" s="3"/>
      <c r="G223" s="103"/>
      <c r="I223" s="112"/>
      <c r="J223" s="112"/>
      <c r="K223" s="113"/>
      <c r="L223" s="113"/>
      <c r="M223" s="114"/>
      <c r="N223" s="114"/>
    </row>
    <row r="224" spans="1:14" s="102" customFormat="1" ht="15" customHeight="1" x14ac:dyDescent="0.2">
      <c r="A224" s="3"/>
      <c r="B224" s="3"/>
      <c r="C224" s="3"/>
      <c r="D224" s="21"/>
      <c r="E224" s="93"/>
      <c r="F224" s="3"/>
      <c r="G224" s="103"/>
      <c r="I224" s="112"/>
      <c r="J224" s="112"/>
      <c r="K224" s="113"/>
      <c r="L224" s="113"/>
      <c r="M224" s="114"/>
      <c r="N224" s="114"/>
    </row>
    <row r="225" spans="1:14" s="102" customFormat="1" ht="15" customHeight="1" x14ac:dyDescent="0.2">
      <c r="A225" s="3"/>
      <c r="B225" s="3"/>
      <c r="C225" s="3"/>
      <c r="D225" s="21"/>
      <c r="E225" s="93"/>
      <c r="F225" s="3"/>
      <c r="G225" s="103"/>
      <c r="I225" s="112"/>
      <c r="J225" s="112"/>
      <c r="K225" s="113"/>
      <c r="L225" s="113"/>
      <c r="M225" s="114"/>
      <c r="N225" s="114"/>
    </row>
    <row r="226" spans="1:14" ht="15" customHeight="1" x14ac:dyDescent="0.2">
      <c r="A226" s="3"/>
      <c r="B226" s="3"/>
      <c r="C226" s="3"/>
      <c r="D226" s="21"/>
      <c r="E226" s="93"/>
      <c r="F226" s="3"/>
      <c r="G226" s="103"/>
    </row>
    <row r="227" spans="1:14" ht="15" customHeight="1" x14ac:dyDescent="0.2">
      <c r="A227" s="3"/>
      <c r="B227" s="3"/>
      <c r="C227" s="3"/>
      <c r="D227" s="21"/>
      <c r="E227" s="93"/>
      <c r="F227" s="3"/>
      <c r="G227" s="103"/>
    </row>
    <row r="228" spans="1:14" ht="15" customHeight="1" x14ac:dyDescent="0.2">
      <c r="A228" s="3"/>
      <c r="B228" s="3"/>
      <c r="C228" s="3"/>
      <c r="D228" s="21"/>
      <c r="E228" s="93"/>
      <c r="F228" s="3"/>
      <c r="G228" s="103"/>
    </row>
    <row r="229" spans="1:14" ht="15" customHeight="1" x14ac:dyDescent="0.2">
      <c r="A229" s="3"/>
      <c r="B229" s="3"/>
      <c r="C229" s="3"/>
      <c r="D229" s="21"/>
      <c r="E229" s="93"/>
      <c r="F229" s="3"/>
      <c r="G229" s="103"/>
    </row>
    <row r="230" spans="1:14" s="102" customFormat="1" ht="15" customHeight="1" x14ac:dyDescent="0.2">
      <c r="A230" s="3"/>
      <c r="B230" s="3"/>
      <c r="C230" s="3"/>
      <c r="D230" s="21"/>
      <c r="E230" s="93"/>
      <c r="F230" s="3"/>
      <c r="G230" s="103"/>
      <c r="I230" s="112"/>
      <c r="J230" s="112"/>
      <c r="K230" s="113"/>
      <c r="L230" s="113"/>
      <c r="M230" s="114"/>
      <c r="N230" s="114"/>
    </row>
    <row r="231" spans="1:14" s="102" customFormat="1" ht="15" customHeight="1" x14ac:dyDescent="0.2">
      <c r="A231" s="115"/>
      <c r="B231" s="3"/>
      <c r="C231" s="3"/>
      <c r="D231" s="21"/>
      <c r="E231" s="93"/>
      <c r="F231" s="3"/>
      <c r="G231" s="103"/>
      <c r="I231" s="112"/>
      <c r="J231" s="112"/>
      <c r="K231" s="113"/>
      <c r="L231" s="113"/>
      <c r="M231" s="114"/>
      <c r="N231" s="114"/>
    </row>
    <row r="232" spans="1:14" s="102" customFormat="1" ht="15" customHeight="1" x14ac:dyDescent="0.2">
      <c r="A232" s="115"/>
      <c r="B232" s="3"/>
      <c r="C232" s="3"/>
      <c r="D232" s="21"/>
      <c r="E232" s="93"/>
      <c r="F232" s="3"/>
      <c r="G232" s="103"/>
      <c r="I232" s="112"/>
      <c r="J232" s="112"/>
      <c r="K232" s="113"/>
      <c r="L232" s="113"/>
      <c r="M232" s="114"/>
      <c r="N232" s="114"/>
    </row>
    <row r="233" spans="1:14" s="102" customFormat="1" ht="15" customHeight="1" x14ac:dyDescent="0.2">
      <c r="A233" s="115"/>
      <c r="B233" s="3"/>
      <c r="C233" s="3"/>
      <c r="D233" s="21"/>
      <c r="E233" s="93"/>
      <c r="F233" s="3"/>
      <c r="G233" s="103"/>
      <c r="I233" s="112"/>
      <c r="J233" s="112"/>
      <c r="K233" s="113"/>
      <c r="L233" s="113"/>
      <c r="M233" s="114"/>
      <c r="N233" s="114"/>
    </row>
    <row r="234" spans="1:14" s="102" customFormat="1" ht="15" customHeight="1" x14ac:dyDescent="0.2">
      <c r="A234" s="115"/>
      <c r="B234" s="3"/>
      <c r="C234" s="3"/>
      <c r="D234" s="21"/>
      <c r="E234" s="93"/>
      <c r="F234" s="3"/>
      <c r="G234" s="103"/>
      <c r="I234" s="112"/>
      <c r="J234" s="112"/>
      <c r="K234" s="113"/>
      <c r="L234" s="113"/>
      <c r="M234" s="114"/>
      <c r="N234" s="114"/>
    </row>
    <row r="235" spans="1:14" s="102" customFormat="1" ht="15" customHeight="1" x14ac:dyDescent="0.2">
      <c r="A235" s="115"/>
      <c r="B235" s="3"/>
      <c r="C235" s="3"/>
      <c r="D235" s="21"/>
      <c r="E235" s="93"/>
      <c r="F235" s="3"/>
      <c r="G235" s="103"/>
      <c r="I235" s="112"/>
      <c r="J235" s="112"/>
      <c r="K235" s="113"/>
      <c r="L235" s="113"/>
      <c r="M235" s="114"/>
      <c r="N235" s="114"/>
    </row>
    <row r="236" spans="1:14" s="102" customFormat="1" ht="15" customHeight="1" x14ac:dyDescent="0.2">
      <c r="A236" s="115"/>
      <c r="B236" s="3"/>
      <c r="C236" s="3"/>
      <c r="D236" s="21"/>
      <c r="E236" s="93"/>
      <c r="F236" s="3"/>
      <c r="G236" s="103"/>
      <c r="I236" s="112"/>
      <c r="J236" s="112"/>
      <c r="K236" s="113"/>
      <c r="L236" s="113"/>
      <c r="M236" s="114"/>
      <c r="N236" s="114"/>
    </row>
    <row r="237" spans="1:14" s="102" customFormat="1" ht="15" customHeight="1" x14ac:dyDescent="0.2">
      <c r="A237" s="115"/>
      <c r="B237" s="3"/>
      <c r="C237" s="3"/>
      <c r="D237" s="21"/>
      <c r="E237" s="93"/>
      <c r="F237" s="3"/>
      <c r="G237" s="103"/>
      <c r="I237" s="112"/>
      <c r="J237" s="112"/>
      <c r="K237" s="113"/>
      <c r="L237" s="113"/>
      <c r="M237" s="114"/>
      <c r="N237" s="114"/>
    </row>
    <row r="238" spans="1:14" s="102" customFormat="1" ht="15" customHeight="1" x14ac:dyDescent="0.2">
      <c r="A238" s="115"/>
      <c r="B238" s="3"/>
      <c r="C238" s="3"/>
      <c r="D238" s="21"/>
      <c r="E238" s="93"/>
      <c r="F238" s="3"/>
      <c r="G238" s="103"/>
      <c r="I238" s="112"/>
      <c r="J238" s="112"/>
      <c r="K238" s="113"/>
      <c r="L238" s="113"/>
      <c r="M238" s="114"/>
      <c r="N238" s="114"/>
    </row>
    <row r="239" spans="1:14" s="102" customFormat="1" ht="15" customHeight="1" x14ac:dyDescent="0.2">
      <c r="A239" s="115"/>
      <c r="B239" s="3"/>
      <c r="C239" s="3"/>
      <c r="D239" s="21"/>
      <c r="E239" s="93"/>
      <c r="F239" s="3"/>
      <c r="G239" s="103"/>
      <c r="I239" s="112"/>
      <c r="J239" s="112"/>
      <c r="K239" s="113"/>
      <c r="L239" s="113"/>
      <c r="M239" s="114"/>
      <c r="N239" s="114"/>
    </row>
    <row r="240" spans="1:14" s="102" customFormat="1" ht="15" customHeight="1" x14ac:dyDescent="0.2">
      <c r="A240" s="115"/>
      <c r="B240" s="3"/>
      <c r="C240" s="3"/>
      <c r="D240" s="21"/>
      <c r="E240" s="93"/>
      <c r="F240" s="3"/>
      <c r="G240" s="103"/>
      <c r="I240" s="112"/>
      <c r="J240" s="112"/>
      <c r="K240" s="113"/>
      <c r="L240" s="113"/>
      <c r="M240" s="114"/>
      <c r="N240" s="114"/>
    </row>
    <row r="241" spans="1:14" s="102" customFormat="1" ht="15" customHeight="1" x14ac:dyDescent="0.2">
      <c r="A241" s="115"/>
      <c r="B241" s="3"/>
      <c r="C241" s="3"/>
      <c r="D241" s="21"/>
      <c r="E241" s="93"/>
      <c r="F241" s="3"/>
      <c r="G241" s="103"/>
      <c r="I241" s="112"/>
      <c r="J241" s="112"/>
      <c r="K241" s="113"/>
      <c r="L241" s="113"/>
      <c r="M241" s="114"/>
      <c r="N241" s="114"/>
    </row>
    <row r="242" spans="1:14" s="102" customFormat="1" ht="15" customHeight="1" x14ac:dyDescent="0.2">
      <c r="A242" s="115"/>
      <c r="B242" s="3"/>
      <c r="C242" s="3"/>
      <c r="D242" s="21"/>
      <c r="E242" s="93"/>
      <c r="F242" s="3"/>
      <c r="G242" s="103"/>
      <c r="I242" s="112"/>
      <c r="J242" s="112"/>
      <c r="K242" s="113"/>
      <c r="L242" s="113"/>
      <c r="M242" s="114"/>
      <c r="N242" s="114"/>
    </row>
    <row r="243" spans="1:14" s="102" customFormat="1" ht="15" customHeight="1" x14ac:dyDescent="0.2">
      <c r="A243" s="115"/>
      <c r="B243" s="3"/>
      <c r="C243" s="3"/>
      <c r="D243" s="21"/>
      <c r="E243" s="93"/>
      <c r="F243" s="3"/>
      <c r="G243" s="103"/>
      <c r="I243" s="112"/>
      <c r="J243" s="112"/>
      <c r="K243" s="113"/>
      <c r="L243" s="113"/>
      <c r="M243" s="114"/>
      <c r="N243" s="114"/>
    </row>
    <row r="244" spans="1:14" s="102" customFormat="1" ht="15" customHeight="1" x14ac:dyDescent="0.2">
      <c r="A244" s="115"/>
      <c r="B244" s="3"/>
      <c r="C244" s="3"/>
      <c r="D244" s="21"/>
      <c r="E244" s="93"/>
      <c r="F244" s="3"/>
      <c r="G244" s="103"/>
      <c r="I244" s="112"/>
      <c r="J244" s="112"/>
      <c r="K244" s="113"/>
      <c r="L244" s="113"/>
      <c r="M244" s="114"/>
      <c r="N244" s="114"/>
    </row>
    <row r="245" spans="1:14" s="102" customFormat="1" ht="15" customHeight="1" x14ac:dyDescent="0.2">
      <c r="A245" s="115"/>
      <c r="B245" s="3"/>
      <c r="C245" s="3"/>
      <c r="D245" s="21"/>
      <c r="E245" s="93"/>
      <c r="F245" s="3"/>
      <c r="G245" s="103"/>
      <c r="I245" s="112"/>
      <c r="J245" s="112"/>
      <c r="K245" s="113"/>
      <c r="L245" s="113"/>
      <c r="M245" s="114"/>
      <c r="N245" s="114"/>
    </row>
    <row r="246" spans="1:14" s="102" customFormat="1" ht="15" customHeight="1" x14ac:dyDescent="0.2">
      <c r="A246" s="115"/>
      <c r="B246" s="3"/>
      <c r="C246" s="3"/>
      <c r="D246" s="21"/>
      <c r="E246" s="93"/>
      <c r="F246" s="3"/>
      <c r="G246" s="116"/>
      <c r="I246" s="112"/>
      <c r="J246" s="112"/>
      <c r="K246" s="113"/>
      <c r="L246" s="113"/>
      <c r="M246" s="114"/>
      <c r="N246" s="114"/>
    </row>
    <row r="247" spans="1:14" s="102" customFormat="1" ht="15" customHeight="1" x14ac:dyDescent="0.2">
      <c r="A247" s="115"/>
      <c r="B247" s="3"/>
      <c r="C247" s="3"/>
      <c r="D247" s="21"/>
      <c r="E247" s="93"/>
      <c r="F247" s="3"/>
      <c r="G247" s="115"/>
      <c r="I247" s="112"/>
      <c r="J247" s="112"/>
      <c r="K247" s="113"/>
      <c r="L247" s="113"/>
      <c r="M247" s="114"/>
      <c r="N247" s="114"/>
    </row>
    <row r="248" spans="1:14" s="102" customFormat="1" ht="15" customHeight="1" x14ac:dyDescent="0.2">
      <c r="A248" s="115"/>
      <c r="B248" s="3"/>
      <c r="C248" s="3"/>
      <c r="D248" s="21"/>
      <c r="E248" s="93"/>
      <c r="F248" s="3"/>
      <c r="G248" s="115"/>
      <c r="I248" s="112"/>
      <c r="J248" s="112"/>
      <c r="K248" s="113"/>
      <c r="L248" s="113"/>
      <c r="M248" s="114"/>
      <c r="N248" s="114"/>
    </row>
    <row r="249" spans="1:14" s="102" customFormat="1" ht="15" customHeight="1" x14ac:dyDescent="0.2">
      <c r="A249" s="115"/>
      <c r="B249" s="3"/>
      <c r="C249" s="3"/>
      <c r="D249" s="21"/>
      <c r="E249" s="93"/>
      <c r="F249" s="112"/>
      <c r="G249" s="115"/>
      <c r="I249" s="112"/>
      <c r="J249" s="112"/>
      <c r="K249" s="113"/>
      <c r="L249" s="113"/>
      <c r="M249" s="114"/>
      <c r="N249" s="114"/>
    </row>
    <row r="250" spans="1:14" s="102" customFormat="1" ht="15" customHeight="1" x14ac:dyDescent="0.2">
      <c r="A250" s="115"/>
      <c r="B250" s="117"/>
      <c r="C250" s="118"/>
      <c r="D250" s="119"/>
      <c r="E250" s="120"/>
      <c r="F250" s="112"/>
      <c r="G250" s="115"/>
      <c r="I250" s="112"/>
      <c r="J250" s="112"/>
      <c r="K250" s="113"/>
      <c r="L250" s="113"/>
      <c r="M250" s="114"/>
      <c r="N250" s="114"/>
    </row>
    <row r="251" spans="1:14" s="102" customFormat="1" ht="15" customHeight="1" x14ac:dyDescent="0.2">
      <c r="A251" s="115"/>
      <c r="B251" s="117"/>
      <c r="C251" s="118"/>
      <c r="D251" s="119"/>
      <c r="E251" s="120"/>
      <c r="F251" s="112"/>
      <c r="G251" s="115"/>
      <c r="I251" s="112"/>
      <c r="J251" s="112"/>
      <c r="K251" s="113"/>
      <c r="L251" s="113"/>
      <c r="M251" s="114"/>
      <c r="N251" s="114"/>
    </row>
  </sheetData>
  <autoFilter ref="A1:N224" xr:uid="{00000000-0009-0000-0000-000004000000}"/>
  <mergeCells count="2">
    <mergeCell ref="A2:N2"/>
    <mergeCell ref="A5:E5"/>
  </mergeCells>
  <printOptions horizontalCentered="1"/>
  <pageMargins left="0.5" right="0.5" top="0.5" bottom="0.5" header="0.25" footer="0.25"/>
  <pageSetup scale="67" orientation="landscape" horizontalDpi="360" verticalDpi="360" r:id="rId1"/>
  <headerFooter>
    <oddFooter>&amp;C&amp;"Arial,Bold"&amp;8Page &amp;P of &amp;N&amp;R&amp;"Arial,Bold"&amp;8&amp;F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0D874-0836-4533-9E0B-F9A1C78E2D8C}">
  <dimension ref="A1:G28"/>
  <sheetViews>
    <sheetView workbookViewId="0">
      <selection activeCell="J34" sqref="J34"/>
    </sheetView>
  </sheetViews>
  <sheetFormatPr defaultRowHeight="12.75" x14ac:dyDescent="0.2"/>
  <cols>
    <col min="1" max="1" width="6.42578125" customWidth="1"/>
    <col min="2" max="2" width="12.42578125" customWidth="1"/>
    <col min="3" max="3" width="7.7109375" customWidth="1"/>
    <col min="4" max="4" width="22.7109375" customWidth="1"/>
    <col min="5" max="5" width="20.7109375" customWidth="1"/>
    <col min="6" max="6" width="18.7109375" customWidth="1"/>
    <col min="7" max="7" width="12.7109375" customWidth="1"/>
  </cols>
  <sheetData>
    <row r="1" spans="1:7" ht="19.5" thickTop="1" x14ac:dyDescent="0.2">
      <c r="A1" s="288" t="s">
        <v>94</v>
      </c>
      <c r="B1" s="289"/>
      <c r="C1" s="289"/>
      <c r="D1" s="289"/>
      <c r="E1" s="289"/>
      <c r="F1" s="289"/>
      <c r="G1" s="290"/>
    </row>
    <row r="2" spans="1:7" x14ac:dyDescent="0.2">
      <c r="A2" s="228">
        <v>12</v>
      </c>
      <c r="B2" s="229">
        <v>80856.14</v>
      </c>
      <c r="C2" s="230" t="s">
        <v>99</v>
      </c>
      <c r="D2" s="71"/>
      <c r="E2" s="72"/>
      <c r="F2" s="67"/>
      <c r="G2" s="231"/>
    </row>
    <row r="3" spans="1:7" ht="13.5" thickBot="1" x14ac:dyDescent="0.25">
      <c r="A3" s="228"/>
      <c r="B3" s="232">
        <f>'Dec Account'!M27</f>
        <v>76910.080000000002</v>
      </c>
      <c r="C3" s="230" t="s">
        <v>104</v>
      </c>
      <c r="D3" s="71"/>
      <c r="E3" s="72"/>
      <c r="F3" s="67"/>
      <c r="G3" s="231"/>
    </row>
    <row r="4" spans="1:7" x14ac:dyDescent="0.2">
      <c r="A4" s="228"/>
      <c r="B4" s="64">
        <f>B3-B2</f>
        <v>-3946.0599999999977</v>
      </c>
      <c r="C4" s="230" t="s">
        <v>108</v>
      </c>
      <c r="D4" s="68"/>
      <c r="E4" s="72"/>
      <c r="F4" s="67"/>
      <c r="G4" s="231"/>
    </row>
    <row r="5" spans="1:7" x14ac:dyDescent="0.2">
      <c r="A5" s="228"/>
      <c r="B5" s="71"/>
      <c r="C5" s="233"/>
      <c r="D5" s="71"/>
      <c r="E5" s="72"/>
      <c r="F5" s="67"/>
      <c r="G5" s="231"/>
    </row>
    <row r="6" spans="1:7" ht="13.5" x14ac:dyDescent="0.2">
      <c r="A6" s="228"/>
      <c r="B6" s="74"/>
      <c r="C6" s="291" t="s">
        <v>116</v>
      </c>
      <c r="D6" s="292"/>
      <c r="E6" s="292"/>
      <c r="F6" s="292"/>
      <c r="G6" s="293"/>
    </row>
    <row r="7" spans="1:7" ht="13.5" x14ac:dyDescent="0.2">
      <c r="A7" s="228"/>
      <c r="B7" s="74"/>
      <c r="C7" s="69">
        <v>288</v>
      </c>
      <c r="D7" s="67" t="s">
        <v>120</v>
      </c>
      <c r="E7" s="67" t="s">
        <v>121</v>
      </c>
      <c r="F7" s="233"/>
      <c r="G7" s="234">
        <v>118.62</v>
      </c>
    </row>
    <row r="8" spans="1:7" x14ac:dyDescent="0.2">
      <c r="A8" s="228"/>
      <c r="B8" s="71"/>
      <c r="C8" s="69">
        <v>298</v>
      </c>
      <c r="D8" s="71" t="s">
        <v>102</v>
      </c>
      <c r="E8" s="72" t="s">
        <v>103</v>
      </c>
      <c r="F8" s="67"/>
      <c r="G8" s="235">
        <v>58.32</v>
      </c>
    </row>
    <row r="9" spans="1:7" x14ac:dyDescent="0.2">
      <c r="A9" s="228"/>
      <c r="B9" s="71"/>
      <c r="C9" s="69">
        <v>301</v>
      </c>
      <c r="D9" s="71" t="s">
        <v>124</v>
      </c>
      <c r="E9" s="72" t="s">
        <v>125</v>
      </c>
      <c r="F9" s="67"/>
      <c r="G9" s="234">
        <v>1</v>
      </c>
    </row>
    <row r="10" spans="1:7" x14ac:dyDescent="0.2">
      <c r="A10" s="228"/>
      <c r="B10" s="71"/>
      <c r="C10" s="69">
        <v>304</v>
      </c>
      <c r="D10" s="69" t="s">
        <v>133</v>
      </c>
      <c r="E10" s="72" t="s">
        <v>134</v>
      </c>
      <c r="F10" s="67"/>
      <c r="G10" s="234">
        <v>67.819999999999993</v>
      </c>
    </row>
    <row r="11" spans="1:7" x14ac:dyDescent="0.2">
      <c r="A11" s="228"/>
      <c r="B11" s="71"/>
      <c r="C11" s="69">
        <v>305</v>
      </c>
      <c r="D11" s="69" t="s">
        <v>135</v>
      </c>
      <c r="E11" s="72" t="s">
        <v>136</v>
      </c>
      <c r="F11" s="67"/>
      <c r="G11" s="234">
        <v>791</v>
      </c>
    </row>
    <row r="12" spans="1:7" x14ac:dyDescent="0.2">
      <c r="A12" s="228"/>
      <c r="B12" s="71"/>
      <c r="C12" s="69">
        <v>306</v>
      </c>
      <c r="D12" s="69" t="s">
        <v>138</v>
      </c>
      <c r="E12" s="72" t="s">
        <v>166</v>
      </c>
      <c r="F12" s="67"/>
      <c r="G12" s="234">
        <v>531.54999999999995</v>
      </c>
    </row>
    <row r="13" spans="1:7" x14ac:dyDescent="0.2">
      <c r="A13" s="228"/>
      <c r="B13" s="71"/>
      <c r="C13" s="69">
        <v>307</v>
      </c>
      <c r="D13" s="69" t="s">
        <v>139</v>
      </c>
      <c r="E13" s="72" t="s">
        <v>140</v>
      </c>
      <c r="F13" s="67"/>
      <c r="G13" s="234">
        <v>24.72</v>
      </c>
    </row>
    <row r="14" spans="1:7" x14ac:dyDescent="0.2">
      <c r="A14" s="228"/>
      <c r="B14" s="71"/>
      <c r="C14" s="69">
        <v>308</v>
      </c>
      <c r="D14" s="69" t="s">
        <v>141</v>
      </c>
      <c r="E14" s="72" t="s">
        <v>142</v>
      </c>
      <c r="F14" s="67"/>
      <c r="G14" s="234">
        <v>266.83</v>
      </c>
    </row>
    <row r="15" spans="1:7" x14ac:dyDescent="0.2">
      <c r="A15" s="228"/>
      <c r="B15" s="71"/>
      <c r="C15" s="69">
        <v>309</v>
      </c>
      <c r="D15" s="69" t="s">
        <v>111</v>
      </c>
      <c r="E15" s="72" t="s">
        <v>144</v>
      </c>
      <c r="F15" s="67"/>
      <c r="G15" s="234">
        <v>1314.16</v>
      </c>
    </row>
    <row r="16" spans="1:7" x14ac:dyDescent="0.2">
      <c r="A16" s="228"/>
      <c r="B16" s="71"/>
      <c r="C16" s="69">
        <v>310</v>
      </c>
      <c r="D16" s="69" t="s">
        <v>126</v>
      </c>
      <c r="E16" s="72" t="s">
        <v>146</v>
      </c>
      <c r="F16" s="67"/>
      <c r="G16" s="234">
        <v>155.49</v>
      </c>
    </row>
    <row r="17" spans="1:7" x14ac:dyDescent="0.2">
      <c r="A17" s="228"/>
      <c r="B17" s="71"/>
      <c r="C17" s="69">
        <v>311</v>
      </c>
      <c r="D17" s="69" t="s">
        <v>148</v>
      </c>
      <c r="E17" s="72" t="s">
        <v>149</v>
      </c>
      <c r="F17" s="67"/>
      <c r="G17" s="234">
        <v>1374</v>
      </c>
    </row>
    <row r="18" spans="1:7" ht="13.5" thickBot="1" x14ac:dyDescent="0.25">
      <c r="A18" s="228"/>
      <c r="B18" s="71"/>
      <c r="C18" s="69">
        <v>312</v>
      </c>
      <c r="D18" s="69" t="s">
        <v>150</v>
      </c>
      <c r="E18" s="72" t="s">
        <v>151</v>
      </c>
      <c r="F18" s="67"/>
      <c r="G18" s="236">
        <v>41.4</v>
      </c>
    </row>
    <row r="19" spans="1:7" ht="13.5" x14ac:dyDescent="0.2">
      <c r="A19" s="228"/>
      <c r="B19" s="70"/>
      <c r="C19" s="69"/>
      <c r="D19" s="71"/>
      <c r="E19" s="72"/>
      <c r="F19" s="73" t="s">
        <v>152</v>
      </c>
      <c r="G19" s="237">
        <f>SUM(G7:G18)</f>
        <v>4744.91</v>
      </c>
    </row>
    <row r="20" spans="1:7" ht="13.5" x14ac:dyDescent="0.2">
      <c r="A20" s="228"/>
      <c r="B20" s="74"/>
      <c r="C20" s="291" t="s">
        <v>153</v>
      </c>
      <c r="D20" s="292"/>
      <c r="E20" s="292"/>
      <c r="F20" s="292"/>
      <c r="G20" s="293"/>
    </row>
    <row r="21" spans="1:7" x14ac:dyDescent="0.2">
      <c r="A21" s="228"/>
      <c r="B21" s="75"/>
      <c r="C21" s="69"/>
      <c r="D21" s="71" t="s">
        <v>122</v>
      </c>
      <c r="E21" s="72" t="s">
        <v>123</v>
      </c>
      <c r="F21" s="67"/>
      <c r="G21" s="234">
        <v>648.85</v>
      </c>
    </row>
    <row r="22" spans="1:7" x14ac:dyDescent="0.2">
      <c r="A22" s="228"/>
      <c r="B22" s="75"/>
      <c r="C22" s="69"/>
      <c r="D22" s="71" t="s">
        <v>126</v>
      </c>
      <c r="E22" s="72" t="s">
        <v>127</v>
      </c>
      <c r="F22" s="67"/>
      <c r="G22" s="234">
        <v>150</v>
      </c>
    </row>
    <row r="23" spans="1:7" ht="13.5" thickBot="1" x14ac:dyDescent="0.25">
      <c r="A23" s="228"/>
      <c r="B23" s="72"/>
      <c r="C23" s="69"/>
      <c r="D23" s="71"/>
      <c r="E23" s="72"/>
      <c r="F23" s="67"/>
      <c r="G23" s="238"/>
    </row>
    <row r="24" spans="1:7" ht="14.25" thickBot="1" x14ac:dyDescent="0.25">
      <c r="A24" s="228"/>
      <c r="B24" s="70"/>
      <c r="C24" s="69"/>
      <c r="D24" s="71"/>
      <c r="E24" s="72"/>
      <c r="F24" s="73" t="s">
        <v>152</v>
      </c>
      <c r="G24" s="237">
        <f>SUM(G21:G23)</f>
        <v>798.85</v>
      </c>
    </row>
    <row r="25" spans="1:7" ht="14.25" thickTop="1" x14ac:dyDescent="0.2">
      <c r="A25" s="228"/>
      <c r="B25" s="90">
        <f>G19-G24</f>
        <v>3946.06</v>
      </c>
      <c r="C25" s="74" t="s">
        <v>163</v>
      </c>
      <c r="D25" s="74"/>
      <c r="E25" s="72"/>
      <c r="F25" s="67"/>
      <c r="G25" s="235"/>
    </row>
    <row r="26" spans="1:7" x14ac:dyDescent="0.2">
      <c r="A26" s="228"/>
      <c r="B26" s="75"/>
      <c r="C26" s="91"/>
      <c r="D26" s="71"/>
      <c r="E26" s="72"/>
      <c r="F26" s="67"/>
      <c r="G26" s="235"/>
    </row>
    <row r="27" spans="1:7" ht="13.5" thickBot="1" x14ac:dyDescent="0.25">
      <c r="A27" s="239"/>
      <c r="B27" s="240">
        <f>B2-B25</f>
        <v>76910.080000000002</v>
      </c>
      <c r="C27" s="294" t="s">
        <v>164</v>
      </c>
      <c r="D27" s="295"/>
      <c r="E27" s="296"/>
      <c r="F27" s="241" t="s">
        <v>82</v>
      </c>
      <c r="G27" s="242">
        <v>43841</v>
      </c>
    </row>
    <row r="28" spans="1:7" ht="13.5" thickTop="1" x14ac:dyDescent="0.2"/>
  </sheetData>
  <mergeCells count="4">
    <mergeCell ref="A1:G1"/>
    <mergeCell ref="C6:G6"/>
    <mergeCell ref="C20:G20"/>
    <mergeCell ref="C27:E27"/>
  </mergeCells>
  <printOptions horizontalCentered="1"/>
  <pageMargins left="0.5" right="0.5" top="0.75" bottom="0.5" header="0.3" footer="0.3"/>
  <pageSetup orientation="landscape" r:id="rId1"/>
  <headerFooter>
    <oddFooter>&amp;C&amp;"Arial,Bold"&amp;8Page &amp;P of &amp;N&amp;R&amp;"Arial,Bold"&amp;8&amp;F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F0BD-4000-4233-AAF1-B0F616C5E511}">
  <dimension ref="A1:AC49"/>
  <sheetViews>
    <sheetView tabSelected="1" topLeftCell="A2" zoomScaleNormal="100" workbookViewId="0">
      <pane xSplit="1" ySplit="7" topLeftCell="B9" activePane="bottomRight" state="frozen"/>
      <selection activeCell="J34" sqref="J34"/>
      <selection pane="topRight" activeCell="J34" sqref="J34"/>
      <selection pane="bottomLeft" activeCell="J34" sqref="J34"/>
      <selection pane="bottomRight" activeCell="O33" sqref="O33"/>
    </sheetView>
  </sheetViews>
  <sheetFormatPr defaultColWidth="8.85546875" defaultRowHeight="12.75" x14ac:dyDescent="0.2"/>
  <cols>
    <col min="1" max="1" width="40.85546875" style="3" customWidth="1"/>
    <col min="2" max="7" width="12.7109375" style="3" customWidth="1"/>
    <col min="8" max="9" width="12.7109375" style="3" hidden="1" customWidth="1"/>
    <col min="10" max="13" width="12.7109375" style="3" customWidth="1"/>
    <col min="14" max="14" width="1.42578125" style="1" customWidth="1"/>
    <col min="15" max="29" width="9.140625" style="1" customWidth="1"/>
    <col min="30" max="16384" width="8.85546875" style="3"/>
  </cols>
  <sheetData>
    <row r="1" spans="1:15" x14ac:dyDescent="0.2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5" x14ac:dyDescent="0.2">
      <c r="A2" s="297" t="s">
        <v>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5" x14ac:dyDescent="0.2">
      <c r="A3" s="298" t="s">
        <v>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15" ht="13.5" thickBot="1" x14ac:dyDescent="0.25">
      <c r="A4" s="2"/>
      <c r="F4" s="4"/>
      <c r="G4" s="4"/>
      <c r="H4" s="4"/>
      <c r="I4" s="4"/>
      <c r="J4" s="4"/>
    </row>
    <row r="5" spans="1:15" ht="13.5" hidden="1" thickBot="1" x14ac:dyDescent="0.25">
      <c r="A5" s="4"/>
      <c r="B5" s="4" t="s">
        <v>3</v>
      </c>
      <c r="C5" s="4" t="s">
        <v>3</v>
      </c>
      <c r="D5" s="4" t="s">
        <v>3</v>
      </c>
      <c r="E5" s="4" t="s">
        <v>3</v>
      </c>
      <c r="F5" s="4" t="s">
        <v>3</v>
      </c>
      <c r="G5" s="4" t="s">
        <v>3</v>
      </c>
      <c r="H5" s="4" t="s">
        <v>3</v>
      </c>
      <c r="I5" s="4" t="s">
        <v>3</v>
      </c>
      <c r="J5" s="4" t="s">
        <v>3</v>
      </c>
      <c r="K5" s="4" t="s">
        <v>3</v>
      </c>
      <c r="L5" s="4" t="s">
        <v>3</v>
      </c>
      <c r="M5" s="4" t="s">
        <v>3</v>
      </c>
    </row>
    <row r="6" spans="1:15" ht="13.5" thickTop="1" x14ac:dyDescent="0.2">
      <c r="A6" s="255"/>
      <c r="B6" s="179" t="s">
        <v>4</v>
      </c>
      <c r="C6" s="179" t="s">
        <v>4</v>
      </c>
      <c r="D6" s="179" t="s">
        <v>4</v>
      </c>
      <c r="E6" s="179" t="s">
        <v>4</v>
      </c>
      <c r="F6" s="179" t="s">
        <v>4</v>
      </c>
      <c r="G6" s="179" t="s">
        <v>4</v>
      </c>
      <c r="H6" s="179" t="s">
        <v>4</v>
      </c>
      <c r="I6" s="179" t="s">
        <v>4</v>
      </c>
      <c r="J6" s="179" t="s">
        <v>4</v>
      </c>
      <c r="K6" s="179" t="s">
        <v>4</v>
      </c>
      <c r="L6" s="179" t="s">
        <v>4</v>
      </c>
      <c r="M6" s="256" t="s">
        <v>4</v>
      </c>
    </row>
    <row r="7" spans="1:15" x14ac:dyDescent="0.2">
      <c r="A7" s="184"/>
      <c r="B7" s="257" t="s">
        <v>5</v>
      </c>
      <c r="C7" s="257" t="s">
        <v>6</v>
      </c>
      <c r="D7" s="257" t="s">
        <v>7</v>
      </c>
      <c r="E7" s="257" t="s">
        <v>8</v>
      </c>
      <c r="F7" s="257" t="s">
        <v>9</v>
      </c>
      <c r="G7" s="258" t="s">
        <v>10</v>
      </c>
      <c r="H7" s="257" t="s">
        <v>11</v>
      </c>
      <c r="I7" s="257" t="s">
        <v>12</v>
      </c>
      <c r="J7" s="257" t="s">
        <v>13</v>
      </c>
      <c r="K7" s="257" t="s">
        <v>14</v>
      </c>
      <c r="L7" s="257" t="s">
        <v>15</v>
      </c>
      <c r="M7" s="259" t="s">
        <v>16</v>
      </c>
    </row>
    <row r="8" spans="1:15" x14ac:dyDescent="0.2">
      <c r="A8" s="189"/>
      <c r="B8" s="257">
        <v>2019</v>
      </c>
      <c r="C8" s="257">
        <f>B8</f>
        <v>2019</v>
      </c>
      <c r="D8" s="257">
        <f t="shared" ref="D8:M8" si="0">C8</f>
        <v>2019</v>
      </c>
      <c r="E8" s="257">
        <f t="shared" si="0"/>
        <v>2019</v>
      </c>
      <c r="F8" s="257">
        <f t="shared" si="0"/>
        <v>2019</v>
      </c>
      <c r="G8" s="257">
        <f t="shared" si="0"/>
        <v>2019</v>
      </c>
      <c r="H8" s="257">
        <f t="shared" si="0"/>
        <v>2019</v>
      </c>
      <c r="I8" s="257">
        <f t="shared" si="0"/>
        <v>2019</v>
      </c>
      <c r="J8" s="257">
        <f t="shared" si="0"/>
        <v>2019</v>
      </c>
      <c r="K8" s="257">
        <f t="shared" si="0"/>
        <v>2019</v>
      </c>
      <c r="L8" s="257">
        <f t="shared" si="0"/>
        <v>2019</v>
      </c>
      <c r="M8" s="259">
        <f t="shared" si="0"/>
        <v>2019</v>
      </c>
    </row>
    <row r="9" spans="1:15" x14ac:dyDescent="0.2">
      <c r="A9" s="194" t="s">
        <v>17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260"/>
    </row>
    <row r="10" spans="1:15" x14ac:dyDescent="0.2">
      <c r="A10" s="261"/>
      <c r="B10" s="26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260"/>
    </row>
    <row r="11" spans="1:15" x14ac:dyDescent="0.2">
      <c r="A11" s="189" t="s">
        <v>18</v>
      </c>
      <c r="B11" s="263">
        <f>'[1]Trial Balance'!O30</f>
        <v>30341.529999999981</v>
      </c>
      <c r="C11" s="263">
        <f>'[1]Trial Balance'!O54</f>
        <v>44209.209999999977</v>
      </c>
      <c r="D11" s="263">
        <f>'[1]Trial Balance'!O77</f>
        <v>20060.89999999998</v>
      </c>
      <c r="E11" s="263">
        <f>'[1]Trial Balance'!O100</f>
        <v>26277.039999999979</v>
      </c>
      <c r="F11" s="263">
        <f>'[1]Trial Balance'!O123</f>
        <v>35424.859999999979</v>
      </c>
      <c r="G11" s="263">
        <f>'[1]Trial Balance'!O155</f>
        <v>45518.709999999985</v>
      </c>
      <c r="H11" s="263">
        <f>'[1]Trial Balance'!O177</f>
        <v>45365.399999999987</v>
      </c>
      <c r="I11" s="263">
        <f>'[1]Trial Balance'!O205</f>
        <v>83078.36</v>
      </c>
      <c r="J11" s="263">
        <f>'[1]Trial Balance'!O228</f>
        <v>76147.63</v>
      </c>
      <c r="K11" s="263">
        <f>'[1]Trial Balance'!O252</f>
        <v>87805.74</v>
      </c>
      <c r="L11" s="263">
        <f>'[1]Trial Balance'!O280</f>
        <v>86700.36</v>
      </c>
      <c r="M11" s="264">
        <f>'[1]Trial Balance'!O304</f>
        <v>76910.080000000002</v>
      </c>
      <c r="O11" s="7"/>
    </row>
    <row r="12" spans="1:15" x14ac:dyDescent="0.2">
      <c r="A12" s="189" t="s">
        <v>19</v>
      </c>
      <c r="B12" s="263">
        <f>'[2]Invstmnts &amp; Funds Consolidated'!C23</f>
        <v>70490</v>
      </c>
      <c r="C12" s="263">
        <f>'[2]Invstmnts &amp; Funds Consolidated'!D23</f>
        <v>70668.06</v>
      </c>
      <c r="D12" s="263">
        <f>'[2]Invstmnts &amp; Funds Consolidated'!E23</f>
        <v>70668.06</v>
      </c>
      <c r="E12" s="263">
        <f>'[2]Invstmnts &amp; Funds Consolidated'!F23</f>
        <v>70668.06</v>
      </c>
      <c r="F12" s="263">
        <f>'[2]Invstmnts &amp; Funds Consolidated'!G23</f>
        <v>70789.259999999995</v>
      </c>
      <c r="G12" s="263">
        <f>'[2]Invstmnts &amp; Funds Consolidated'!H23</f>
        <v>60436.2</v>
      </c>
      <c r="H12" s="263">
        <f>'[2]Invstmnts &amp; Funds Consolidated'!I23</f>
        <v>60436.2</v>
      </c>
      <c r="I12" s="263">
        <f>'[2]Invstmnts &amp; Funds Consolidated'!J23</f>
        <v>60686.2</v>
      </c>
      <c r="J12" s="263">
        <f>'[2]Invstmnts &amp; Funds Consolidated'!K23</f>
        <v>60905.822500000002</v>
      </c>
      <c r="K12" s="263">
        <f>'[2]Invstmnts &amp; Funds Consolidated'!L23</f>
        <v>61805.822500000002</v>
      </c>
      <c r="L12" s="263">
        <f>'[2]Invstmnts &amp; Funds Consolidated'!M23</f>
        <v>61805.822500000002</v>
      </c>
      <c r="M12" s="264">
        <f>'[2]Invstmnts &amp; Funds Consolidated'!N23</f>
        <v>61805.822500000002</v>
      </c>
      <c r="N12" s="6"/>
    </row>
    <row r="13" spans="1:15" x14ac:dyDescent="0.2">
      <c r="A13" s="189" t="s">
        <v>20</v>
      </c>
      <c r="B13" s="263">
        <f>'[2]Invstmnts &amp; Funds Consolidated'!C39</f>
        <v>102454.39999999999</v>
      </c>
      <c r="C13" s="263">
        <f>'[2]Invstmnts &amp; Funds Consolidated'!D39</f>
        <v>102454.39999999999</v>
      </c>
      <c r="D13" s="263">
        <f>'[2]Invstmnts &amp; Funds Consolidated'!E39</f>
        <v>102454.39999999999</v>
      </c>
      <c r="E13" s="263">
        <f>'[2]Invstmnts &amp; Funds Consolidated'!F39</f>
        <v>102454.39999999999</v>
      </c>
      <c r="F13" s="263">
        <f>'[2]Invstmnts &amp; Funds Consolidated'!G39</f>
        <v>102454.39999999999</v>
      </c>
      <c r="G13" s="263">
        <f>'[2]Invstmnts &amp; Funds Consolidated'!H39</f>
        <v>102454.39999999999</v>
      </c>
      <c r="H13" s="263">
        <f>'[2]Invstmnts &amp; Funds Consolidated'!I39</f>
        <v>102454.39999999999</v>
      </c>
      <c r="I13" s="263">
        <f>'[2]Invstmnts &amp; Funds Consolidated'!J39</f>
        <v>66600</v>
      </c>
      <c r="J13" s="263">
        <f>'[2]Invstmnts &amp; Funds Consolidated'!K39</f>
        <v>66600</v>
      </c>
      <c r="K13" s="263">
        <f>'[2]Invstmnts &amp; Funds Consolidated'!L39</f>
        <v>66600</v>
      </c>
      <c r="L13" s="263">
        <f>'[2]Invstmnts &amp; Funds Consolidated'!M39</f>
        <v>66600</v>
      </c>
      <c r="M13" s="264">
        <f>'[2]Invstmnts &amp; Funds Consolidated'!N39</f>
        <v>66600</v>
      </c>
      <c r="O13" s="7"/>
    </row>
    <row r="14" spans="1:15" x14ac:dyDescent="0.2">
      <c r="A14" s="189" t="s">
        <v>21</v>
      </c>
      <c r="B14" s="263">
        <f>'[2]Invstmnts &amp; Funds Consolidated'!C28</f>
        <v>10215</v>
      </c>
      <c r="C14" s="263">
        <f>'[2]Invstmnts &amp; Funds Consolidated'!D28</f>
        <v>10215</v>
      </c>
      <c r="D14" s="263">
        <f>'[2]Invstmnts &amp; Funds Consolidated'!E28</f>
        <v>10215</v>
      </c>
      <c r="E14" s="263">
        <f>'[2]Invstmnts &amp; Funds Consolidated'!F28</f>
        <v>10215</v>
      </c>
      <c r="F14" s="263">
        <f>'[2]Invstmnts &amp; Funds Consolidated'!G28</f>
        <v>10215</v>
      </c>
      <c r="G14" s="263">
        <f>'[2]Invstmnts &amp; Funds Consolidated'!H28</f>
        <v>10215</v>
      </c>
      <c r="H14" s="263">
        <f>'[2]Invstmnts &amp; Funds Consolidated'!I28</f>
        <v>10215</v>
      </c>
      <c r="I14" s="263">
        <f>'[2]Invstmnts &amp; Funds Consolidated'!J28</f>
        <v>10215</v>
      </c>
      <c r="J14" s="263">
        <f>'[2]Invstmnts &amp; Funds Consolidated'!K28</f>
        <v>10434.622499999999</v>
      </c>
      <c r="K14" s="263">
        <f>'[2]Invstmnts &amp; Funds Consolidated'!L28</f>
        <v>10434.622499999999</v>
      </c>
      <c r="L14" s="263">
        <f>'[2]Invstmnts &amp; Funds Consolidated'!M28</f>
        <v>10434.622499999999</v>
      </c>
      <c r="M14" s="264">
        <f>'[2]Invstmnts &amp; Funds Consolidated'!N28</f>
        <v>10434.622499999999</v>
      </c>
    </row>
    <row r="15" spans="1:15" x14ac:dyDescent="0.2">
      <c r="A15" s="209" t="s">
        <v>22</v>
      </c>
      <c r="B15" s="263">
        <f>SUM('[3]Notes - AR &amp; AP '!C10:C14)</f>
        <v>125</v>
      </c>
      <c r="C15" s="263">
        <f>SUM('[3]Notes - AR &amp; AP '!D10:D14)</f>
        <v>125</v>
      </c>
      <c r="D15" s="263">
        <f>SUM('[3]Notes - AR &amp; AP '!E10:E14)</f>
        <v>125</v>
      </c>
      <c r="E15" s="263">
        <f>SUM('[3]Notes - AR &amp; AP '!F10:F14)</f>
        <v>125</v>
      </c>
      <c r="F15" s="263">
        <f>SUM('[3]Notes - AR &amp; AP '!G10:G14)</f>
        <v>125</v>
      </c>
      <c r="G15" s="263">
        <f>SUM('[3]Notes - AR &amp; AP '!H10:H14)</f>
        <v>125</v>
      </c>
      <c r="H15" s="263">
        <f>SUM('[3]Notes - AR &amp; AP '!I10:I14)</f>
        <v>125</v>
      </c>
      <c r="I15" s="263">
        <f>SUM('[3]Notes - AR &amp; AP '!J10:J14)</f>
        <v>125</v>
      </c>
      <c r="J15" s="263">
        <f>SUM('[3]Notes - AR &amp; AP '!K10:K14)</f>
        <v>125</v>
      </c>
      <c r="K15" s="263">
        <f>SUM('[3]Notes - AR &amp; AP '!L10:L14)</f>
        <v>125</v>
      </c>
      <c r="L15" s="263">
        <f>SUM('[3]Notes - AR &amp; AP '!M10:M14)</f>
        <v>150</v>
      </c>
      <c r="M15" s="264">
        <f>SUM('[3]Notes - AR &amp; AP '!N10:N14)</f>
        <v>150</v>
      </c>
    </row>
    <row r="16" spans="1:15" x14ac:dyDescent="0.2">
      <c r="A16" s="209" t="s">
        <v>23</v>
      </c>
      <c r="B16" s="263">
        <f>SUM('[3]Notes - AR &amp; AP '!C21:C31)</f>
        <v>0</v>
      </c>
      <c r="C16" s="263">
        <f>SUM('[3]Notes - AR &amp; AP '!D21:D31)</f>
        <v>0</v>
      </c>
      <c r="D16" s="263">
        <f>SUM('[3]Notes - AR &amp; AP '!E21:E31)</f>
        <v>0</v>
      </c>
      <c r="E16" s="263">
        <f>SUM('[3]Notes - AR &amp; AP '!F21:F31)</f>
        <v>4300.63</v>
      </c>
      <c r="F16" s="263">
        <f>SUM('[3]Notes - AR &amp; AP '!G21:G31)</f>
        <v>4334.88</v>
      </c>
      <c r="G16" s="263">
        <f>SUM('[3]Notes - AR &amp; AP '!H21:H31)</f>
        <v>686.82999999999993</v>
      </c>
      <c r="H16" s="263">
        <f>SUM('[3]Notes - AR &amp; AP '!I21:I31)</f>
        <v>934.83</v>
      </c>
      <c r="I16" s="263">
        <f>SUM('[3]Notes - AR &amp; AP '!J21:J31)</f>
        <v>282.25</v>
      </c>
      <c r="J16" s="263">
        <f>SUM('[3]Notes - AR &amp; AP '!K21:K31)</f>
        <v>132.25</v>
      </c>
      <c r="K16" s="263">
        <f>SUM('[3]Notes - AR &amp; AP '!L21:L31)</f>
        <v>132.25</v>
      </c>
      <c r="L16" s="263">
        <f>SUM('[3]Notes - AR &amp; AP '!M21:M31)</f>
        <v>132.25</v>
      </c>
      <c r="M16" s="264">
        <f>SUM('[3]Notes - AR &amp; AP '!N21:N31)</f>
        <v>132.25</v>
      </c>
    </row>
    <row r="17" spans="1:13" ht="13.5" thickBot="1" x14ac:dyDescent="0.25">
      <c r="A17" s="205" t="s">
        <v>24</v>
      </c>
      <c r="B17" s="9">
        <f>SUM(B11:B15)</f>
        <v>213625.93</v>
      </c>
      <c r="C17" s="10">
        <f t="shared" ref="C17:H17" si="1">SUM(C11:C15)</f>
        <v>227671.66999999998</v>
      </c>
      <c r="D17" s="10">
        <f t="shared" si="1"/>
        <v>203523.36</v>
      </c>
      <c r="E17" s="10">
        <f>SUM(E11:E15)</f>
        <v>209739.49999999997</v>
      </c>
      <c r="F17" s="10">
        <f t="shared" si="1"/>
        <v>219008.51999999996</v>
      </c>
      <c r="G17" s="10">
        <f t="shared" si="1"/>
        <v>218749.30999999997</v>
      </c>
      <c r="H17" s="10">
        <f t="shared" si="1"/>
        <v>218595.99999999997</v>
      </c>
      <c r="I17" s="10">
        <f>SUM(I11:I15)</f>
        <v>220704.56</v>
      </c>
      <c r="J17" s="10">
        <f>SUM(J11:J16)</f>
        <v>214345.32500000001</v>
      </c>
      <c r="K17" s="10">
        <f>SUM(K11:K16)</f>
        <v>226903.435</v>
      </c>
      <c r="L17" s="10">
        <f>SUM(L11:L16)</f>
        <v>225823.05499999999</v>
      </c>
      <c r="M17" s="265">
        <f>SUM(M11:M16)</f>
        <v>216032.77499999999</v>
      </c>
    </row>
    <row r="18" spans="1:13" ht="13.5" thickTop="1" x14ac:dyDescent="0.2">
      <c r="A18" s="189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 t="s">
        <v>25</v>
      </c>
      <c r="M18" s="264"/>
    </row>
    <row r="19" spans="1:13" x14ac:dyDescent="0.2">
      <c r="A19" s="189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 t="s">
        <v>26</v>
      </c>
      <c r="M19" s="264"/>
    </row>
    <row r="20" spans="1:13" x14ac:dyDescent="0.2">
      <c r="A20" s="194" t="s">
        <v>27</v>
      </c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 t="s">
        <v>28</v>
      </c>
      <c r="M20" s="264"/>
    </row>
    <row r="21" spans="1:13" x14ac:dyDescent="0.2">
      <c r="A21" s="194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4"/>
    </row>
    <row r="22" spans="1:13" x14ac:dyDescent="0.2">
      <c r="A22" s="194" t="s">
        <v>29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4"/>
    </row>
    <row r="23" spans="1:13" x14ac:dyDescent="0.2">
      <c r="A23" s="266" t="s">
        <v>30</v>
      </c>
      <c r="B23" s="267">
        <f>'[3]Notes - AR &amp; AP '!C43</f>
        <v>1851.1000000000001</v>
      </c>
      <c r="C23" s="267">
        <f>'[3]Notes - AR &amp; AP '!D43</f>
        <v>1351.1000000000001</v>
      </c>
      <c r="D23" s="267">
        <f>'[3]Notes - AR &amp; AP '!E43</f>
        <v>2003.9000000000003</v>
      </c>
      <c r="E23" s="267">
        <f>'[3]Notes - AR &amp; AP '!F43</f>
        <v>2113.4800000000005</v>
      </c>
      <c r="F23" s="267">
        <f>'[3]Notes - AR &amp; AP '!G43</f>
        <v>2313.5300000000002</v>
      </c>
      <c r="G23" s="267">
        <f>'[3]Notes - AR &amp; AP '!H43</f>
        <v>3056.83</v>
      </c>
      <c r="H23" s="267">
        <f>'[3]Notes - AR &amp; AP '!I43</f>
        <v>3056.83</v>
      </c>
      <c r="I23" s="267">
        <f>'[3]Notes - AR &amp; AP '!J43</f>
        <v>2556.83</v>
      </c>
      <c r="J23" s="267">
        <f>'[3]Notes - AR &amp; AP '!K43</f>
        <v>2556.83</v>
      </c>
      <c r="K23" s="267">
        <f>'[3]Notes - AR &amp; AP '!L43</f>
        <v>2798.01</v>
      </c>
      <c r="L23" s="267">
        <f>'[3]Notes - AR &amp; AP '!M43</f>
        <v>2767.37</v>
      </c>
      <c r="M23" s="268">
        <f>'[3]Notes - AR &amp; AP '!N43</f>
        <v>2409.4000000000005</v>
      </c>
    </row>
    <row r="24" spans="1:13" x14ac:dyDescent="0.2">
      <c r="A24" s="266" t="s">
        <v>31</v>
      </c>
      <c r="B24" s="267">
        <f>'[3]Notes - AR &amp; AP '!C55</f>
        <v>11359.76</v>
      </c>
      <c r="C24" s="267">
        <f>'[3]Notes - AR &amp; AP '!D55</f>
        <v>10359.76</v>
      </c>
      <c r="D24" s="267">
        <f>'[3]Notes - AR &amp; AP '!E55</f>
        <v>6726.81</v>
      </c>
      <c r="E24" s="267">
        <f>'[3]Notes - AR &amp; AP '!F55</f>
        <v>6726.81</v>
      </c>
      <c r="F24" s="267">
        <f>'[3]Notes - AR &amp; AP '!G55</f>
        <v>6726.81</v>
      </c>
      <c r="G24" s="267">
        <f>'[3]Notes - AR &amp; AP '!H55</f>
        <v>6726.81</v>
      </c>
      <c r="H24" s="267">
        <f>'[3]Notes - AR &amp; AP '!I55</f>
        <v>6652.66</v>
      </c>
      <c r="I24" s="267">
        <f>'[3]Notes - AR &amp; AP '!J55</f>
        <v>6652.66</v>
      </c>
      <c r="J24" s="267">
        <f>'[3]Notes - AR &amp; AP '!K55</f>
        <v>6152.66</v>
      </c>
      <c r="K24" s="267">
        <f>'[3]Notes - AR &amp; AP '!L55</f>
        <v>5285.6100000000006</v>
      </c>
      <c r="L24" s="267">
        <f>'[3]Notes - AR &amp; AP '!M55</f>
        <v>3165.98</v>
      </c>
      <c r="M24" s="268">
        <f>'[3]Notes - AR &amp; AP '!N55</f>
        <v>500.00000000000011</v>
      </c>
    </row>
    <row r="25" spans="1:13" x14ac:dyDescent="0.2">
      <c r="A25" s="18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269"/>
    </row>
    <row r="26" spans="1:13" x14ac:dyDescent="0.2">
      <c r="A26" s="198" t="s">
        <v>32</v>
      </c>
      <c r="B26" s="267">
        <f>SUM(B23:B25)</f>
        <v>13210.86</v>
      </c>
      <c r="C26" s="267">
        <f t="shared" ref="C26:M26" si="2">SUM(C23:C25)</f>
        <v>11710.86</v>
      </c>
      <c r="D26" s="267">
        <f t="shared" si="2"/>
        <v>8730.7100000000009</v>
      </c>
      <c r="E26" s="267">
        <f t="shared" si="2"/>
        <v>8840.2900000000009</v>
      </c>
      <c r="F26" s="267">
        <f t="shared" si="2"/>
        <v>9040.34</v>
      </c>
      <c r="G26" s="267">
        <f t="shared" si="2"/>
        <v>9783.64</v>
      </c>
      <c r="H26" s="267">
        <f t="shared" si="2"/>
        <v>9709.49</v>
      </c>
      <c r="I26" s="267">
        <f t="shared" si="2"/>
        <v>9209.49</v>
      </c>
      <c r="J26" s="267">
        <f t="shared" si="2"/>
        <v>8709.49</v>
      </c>
      <c r="K26" s="267">
        <f t="shared" si="2"/>
        <v>8083.6200000000008</v>
      </c>
      <c r="L26" s="267">
        <f t="shared" si="2"/>
        <v>5933.35</v>
      </c>
      <c r="M26" s="268">
        <f t="shared" si="2"/>
        <v>2909.4000000000005</v>
      </c>
    </row>
    <row r="27" spans="1:13" x14ac:dyDescent="0.2">
      <c r="A27" s="189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8"/>
    </row>
    <row r="28" spans="1:13" x14ac:dyDescent="0.2">
      <c r="A28" s="205" t="s">
        <v>33</v>
      </c>
      <c r="B28" s="267">
        <f>'[3]Notes - AR &amp; AP '!C63</f>
        <v>0</v>
      </c>
      <c r="C28" s="267">
        <f>'[3]Notes - AR &amp; AP '!D63</f>
        <v>0</v>
      </c>
      <c r="D28" s="267">
        <f>'[3]Notes - AR &amp; AP '!E63</f>
        <v>0</v>
      </c>
      <c r="E28" s="267">
        <f>'[3]Notes - AR &amp; AP '!F63</f>
        <v>0</v>
      </c>
      <c r="F28" s="267">
        <f>'[3]Notes - AR &amp; AP '!G63</f>
        <v>0</v>
      </c>
      <c r="G28" s="267">
        <f>'[3]Notes - AR &amp; AP '!H63</f>
        <v>0</v>
      </c>
      <c r="H28" s="267">
        <f>'[3]Notes - AR &amp; AP '!I63</f>
        <v>0</v>
      </c>
      <c r="I28" s="267">
        <f>'[3]Notes - AR &amp; AP '!J63</f>
        <v>0</v>
      </c>
      <c r="J28" s="267">
        <f>'[3]Notes - AR &amp; AP '!K63</f>
        <v>0</v>
      </c>
      <c r="K28" s="267">
        <f>'[3]Notes - AR &amp; AP '!L63</f>
        <v>0</v>
      </c>
      <c r="L28" s="267">
        <f>'[3]Notes - AR &amp; AP '!M63</f>
        <v>0</v>
      </c>
      <c r="M28" s="268">
        <f>'[3]Notes - AR &amp; AP '!N63</f>
        <v>0</v>
      </c>
    </row>
    <row r="29" spans="1:13" x14ac:dyDescent="0.2">
      <c r="A29" s="189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8"/>
    </row>
    <row r="30" spans="1:13" ht="13.5" x14ac:dyDescent="0.2">
      <c r="A30" s="194" t="s">
        <v>34</v>
      </c>
      <c r="B30" s="267"/>
      <c r="C30" s="270"/>
      <c r="D30" s="267"/>
      <c r="E30" s="267"/>
      <c r="F30" s="190"/>
      <c r="G30" s="267"/>
      <c r="H30" s="267"/>
      <c r="I30" s="267"/>
      <c r="J30" s="267"/>
      <c r="K30" s="267"/>
      <c r="L30" s="267"/>
      <c r="M30" s="268"/>
    </row>
    <row r="31" spans="1:13" x14ac:dyDescent="0.2">
      <c r="A31" s="189" t="s">
        <v>35</v>
      </c>
      <c r="B31" s="267">
        <f>('[2]Invstmnts &amp; Funds Consolidated'!C50)</f>
        <v>1784.3700000000001</v>
      </c>
      <c r="C31" s="267">
        <f>ABS('[2]Invstmnts &amp; Funds Consolidated'!D50)</f>
        <v>1784.3700000000001</v>
      </c>
      <c r="D31" s="267">
        <f>ABS('[2]Invstmnts &amp; Funds Consolidated'!E50)</f>
        <v>1848.5799999999997</v>
      </c>
      <c r="E31" s="267">
        <f>ABS('[2]Invstmnts &amp; Funds Consolidated'!F50)</f>
        <v>1848.5799999999997</v>
      </c>
      <c r="F31" s="267">
        <f>ABS('[2]Invstmnts &amp; Funds Consolidated'!G50)</f>
        <v>1848.5799999999997</v>
      </c>
      <c r="G31" s="267">
        <f>ABS('[2]Invstmnts &amp; Funds Consolidated'!H50)</f>
        <v>2687.95</v>
      </c>
      <c r="H31" s="267">
        <f>ABS('[2]Invstmnts &amp; Funds Consolidated'!I50)</f>
        <v>2687.95</v>
      </c>
      <c r="I31" s="267">
        <f>ABS('[2]Invstmnts &amp; Funds Consolidated'!J50)</f>
        <v>673.26999999999975</v>
      </c>
      <c r="J31" s="267">
        <f>ABS('[2]Invstmnts &amp; Funds Consolidated'!K50)</f>
        <v>673.26999999999975</v>
      </c>
      <c r="K31" s="267">
        <f>ABS('[2]Invstmnts &amp; Funds Consolidated'!L50)</f>
        <v>673.26999999999975</v>
      </c>
      <c r="L31" s="267">
        <f>ABS('[2]Invstmnts &amp; Funds Consolidated'!M50)</f>
        <v>673.26999999999975</v>
      </c>
      <c r="M31" s="268">
        <f>ABS('[2]Invstmnts &amp; Funds Consolidated'!N50)</f>
        <v>2396.1000000000004</v>
      </c>
    </row>
    <row r="32" spans="1:13" x14ac:dyDescent="0.2">
      <c r="A32" s="189" t="s">
        <v>36</v>
      </c>
      <c r="B32" s="267">
        <f>ABS('[2]Invstmnts &amp; Funds Consolidated'!C58)</f>
        <v>5380.7400000000007</v>
      </c>
      <c r="C32" s="267">
        <f>ABS('[2]Invstmnts &amp; Funds Consolidated'!D58)</f>
        <v>4880.7400000000007</v>
      </c>
      <c r="D32" s="267">
        <f>ABS('[2]Invstmnts &amp; Funds Consolidated'!E58)</f>
        <v>4880.7400000000007</v>
      </c>
      <c r="E32" s="267">
        <f>ABS('[2]Invstmnts &amp; Funds Consolidated'!F58)</f>
        <v>4920.7400000000007</v>
      </c>
      <c r="F32" s="267">
        <f>ABS('[2]Invstmnts &amp; Funds Consolidated'!G58)</f>
        <v>4920.7400000000007</v>
      </c>
      <c r="G32" s="267">
        <f>ABS('[2]Invstmnts &amp; Funds Consolidated'!H58)</f>
        <v>5333.3700000000008</v>
      </c>
      <c r="H32" s="267">
        <f>ABS('[2]Invstmnts &amp; Funds Consolidated'!I58)</f>
        <v>5333.3700000000008</v>
      </c>
      <c r="I32" s="267">
        <f>ABS('[2]Invstmnts &amp; Funds Consolidated'!J58)</f>
        <v>4833.3700000000008</v>
      </c>
      <c r="J32" s="267">
        <f>ABS('[2]Invstmnts &amp; Funds Consolidated'!K58)</f>
        <v>4833.3700000000008</v>
      </c>
      <c r="K32" s="267">
        <f>ABS('[2]Invstmnts &amp; Funds Consolidated'!L58)</f>
        <v>4833.3700000000008</v>
      </c>
      <c r="L32" s="267">
        <f>ABS('[2]Invstmnts &amp; Funds Consolidated'!M58)</f>
        <v>4833.3700000000008</v>
      </c>
      <c r="M32" s="268">
        <f>ABS('[2]Invstmnts &amp; Funds Consolidated'!N58)</f>
        <v>4833.3700000000008</v>
      </c>
    </row>
    <row r="33" spans="1:17" x14ac:dyDescent="0.2">
      <c r="A33" s="189" t="s">
        <v>37</v>
      </c>
      <c r="B33" s="13">
        <f>ABS('[2]Invstmnts &amp; Funds Consolidated'!C64)</f>
        <v>456.45</v>
      </c>
      <c r="C33" s="13">
        <f>ABS('[2]Invstmnts &amp; Funds Consolidated'!D64)</f>
        <v>43.550000000000011</v>
      </c>
      <c r="D33" s="13">
        <f>ABS('[2]Invstmnts &amp; Funds Consolidated'!E64)</f>
        <v>43.550000000000011</v>
      </c>
      <c r="E33" s="13">
        <f>ABS('[2]Invstmnts &amp; Funds Consolidated'!F64)</f>
        <v>43.550000000000011</v>
      </c>
      <c r="F33" s="13">
        <f>ABS('[2]Invstmnts &amp; Funds Consolidated'!G64)</f>
        <v>43.550000000000011</v>
      </c>
      <c r="G33" s="13">
        <f>ABS('[2]Invstmnts &amp; Funds Consolidated'!H64)</f>
        <v>43.550000000000011</v>
      </c>
      <c r="H33" s="13">
        <f>ABS('[2]Invstmnts &amp; Funds Consolidated'!I64)</f>
        <v>43.550000000000011</v>
      </c>
      <c r="I33" s="13">
        <f>ABS('[2]Invstmnts &amp; Funds Consolidated'!J64)</f>
        <v>43.550000000000011</v>
      </c>
      <c r="J33" s="13">
        <f>ABS('[2]Invstmnts &amp; Funds Consolidated'!K64)</f>
        <v>43.550000000000011</v>
      </c>
      <c r="K33" s="13">
        <f>ABS('[2]Invstmnts &amp; Funds Consolidated'!L64)</f>
        <v>43.550000000000011</v>
      </c>
      <c r="L33" s="13">
        <f>ABS('[2]Invstmnts &amp; Funds Consolidated'!M64)</f>
        <v>43.550000000000011</v>
      </c>
      <c r="M33" s="271">
        <f>ABS('[2]Invstmnts &amp; Funds Consolidated'!N64)</f>
        <v>43.550000000000011</v>
      </c>
    </row>
    <row r="34" spans="1:17" x14ac:dyDescent="0.2">
      <c r="A34" s="198" t="s">
        <v>38</v>
      </c>
      <c r="B34" s="267">
        <f>SUM(B31:B33)</f>
        <v>7621.56</v>
      </c>
      <c r="C34" s="267">
        <f t="shared" ref="C34:M34" si="3">SUM(C31:C33)</f>
        <v>6708.6600000000008</v>
      </c>
      <c r="D34" s="267">
        <f t="shared" si="3"/>
        <v>6772.8700000000008</v>
      </c>
      <c r="E34" s="267">
        <f t="shared" si="3"/>
        <v>6812.8700000000008</v>
      </c>
      <c r="F34" s="267">
        <f t="shared" si="3"/>
        <v>6812.8700000000008</v>
      </c>
      <c r="G34" s="267">
        <f t="shared" si="3"/>
        <v>8064.8700000000008</v>
      </c>
      <c r="H34" s="267">
        <f t="shared" si="3"/>
        <v>8064.8700000000008</v>
      </c>
      <c r="I34" s="267">
        <f t="shared" si="3"/>
        <v>5550.1900000000005</v>
      </c>
      <c r="J34" s="267">
        <f t="shared" si="3"/>
        <v>5550.1900000000005</v>
      </c>
      <c r="K34" s="267">
        <f t="shared" si="3"/>
        <v>5550.1900000000005</v>
      </c>
      <c r="L34" s="267">
        <f t="shared" si="3"/>
        <v>5550.1900000000005</v>
      </c>
      <c r="M34" s="268">
        <f t="shared" si="3"/>
        <v>7273.0200000000013</v>
      </c>
    </row>
    <row r="35" spans="1:17" x14ac:dyDescent="0.2">
      <c r="A35" s="189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8"/>
    </row>
    <row r="36" spans="1:17" ht="13.5" thickBot="1" x14ac:dyDescent="0.25">
      <c r="A36" s="205" t="s">
        <v>39</v>
      </c>
      <c r="B36" s="9">
        <f>SUM(B26+B28+B34:B34)</f>
        <v>20832.420000000002</v>
      </c>
      <c r="C36" s="9">
        <f t="shared" ref="C36:M36" si="4">SUM(C26+C28+C34:C34)</f>
        <v>18419.52</v>
      </c>
      <c r="D36" s="9">
        <f t="shared" si="4"/>
        <v>15503.580000000002</v>
      </c>
      <c r="E36" s="9">
        <f t="shared" si="4"/>
        <v>15653.160000000002</v>
      </c>
      <c r="F36" s="9">
        <f t="shared" si="4"/>
        <v>15853.210000000001</v>
      </c>
      <c r="G36" s="9">
        <f t="shared" si="4"/>
        <v>17848.510000000002</v>
      </c>
      <c r="H36" s="9">
        <f t="shared" si="4"/>
        <v>17774.36</v>
      </c>
      <c r="I36" s="9">
        <f t="shared" si="4"/>
        <v>14759.68</v>
      </c>
      <c r="J36" s="9">
        <f t="shared" si="4"/>
        <v>14259.68</v>
      </c>
      <c r="K36" s="9">
        <f t="shared" si="4"/>
        <v>13633.810000000001</v>
      </c>
      <c r="L36" s="9">
        <f t="shared" si="4"/>
        <v>11483.54</v>
      </c>
      <c r="M36" s="272">
        <f t="shared" si="4"/>
        <v>10182.420000000002</v>
      </c>
    </row>
    <row r="37" spans="1:17" ht="13.5" thickTop="1" x14ac:dyDescent="0.2">
      <c r="A37" s="189"/>
      <c r="B37" s="263"/>
      <c r="C37" s="263"/>
      <c r="D37" s="263"/>
      <c r="E37" s="263"/>
      <c r="F37" s="263"/>
      <c r="G37" s="263"/>
      <c r="H37" s="263"/>
      <c r="I37" s="263"/>
      <c r="J37" s="263"/>
      <c r="K37" s="14"/>
      <c r="L37" s="263"/>
      <c r="M37" s="264"/>
    </row>
    <row r="38" spans="1:17" x14ac:dyDescent="0.2">
      <c r="A38" s="189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73"/>
      <c r="M38" s="274"/>
      <c r="O38" s="15"/>
      <c r="P38" s="7"/>
      <c r="Q38" s="7"/>
    </row>
    <row r="39" spans="1:17" x14ac:dyDescent="0.2">
      <c r="A39" s="194" t="s">
        <v>40</v>
      </c>
      <c r="B39" s="275"/>
      <c r="C39" s="275"/>
      <c r="D39" s="263"/>
      <c r="E39" s="263"/>
      <c r="F39" s="263"/>
      <c r="G39" s="263"/>
      <c r="H39" s="263"/>
      <c r="I39" s="263"/>
      <c r="J39" s="263"/>
      <c r="K39" s="263"/>
      <c r="L39" s="263"/>
      <c r="M39" s="264"/>
      <c r="O39" s="15"/>
    </row>
    <row r="40" spans="1:17" x14ac:dyDescent="0.2">
      <c r="A40" s="189"/>
      <c r="B40" s="275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4"/>
      <c r="N40" s="7"/>
      <c r="O40" s="15"/>
    </row>
    <row r="41" spans="1:17" x14ac:dyDescent="0.2">
      <c r="A41" s="207" t="s">
        <v>41</v>
      </c>
      <c r="B41" s="267">
        <f>'[3]Branch Consolidated'!B50</f>
        <v>641.42000000000007</v>
      </c>
      <c r="C41" s="267">
        <f>'[3]Branch Consolidated'!C50</f>
        <v>13789.81</v>
      </c>
      <c r="D41" s="267">
        <f>'[3]Branch Consolidated'!D50</f>
        <v>-27212.510000000002</v>
      </c>
      <c r="E41" s="267">
        <f>'[3]Branch Consolidated'!E50</f>
        <v>9580.3399999999983</v>
      </c>
      <c r="F41" s="267">
        <f>'[3]Branch Consolidated'!F50</f>
        <v>9148.5099999999984</v>
      </c>
      <c r="G41" s="267">
        <f>'[3]Branch Consolidated'!G50</f>
        <v>289.54999999999927</v>
      </c>
      <c r="H41" s="267">
        <f>'[3]Branch Consolidated'!H50</f>
        <v>-153.31</v>
      </c>
      <c r="I41" s="267">
        <f>'[3]Branch Consolidated'!I50</f>
        <v>2212.96</v>
      </c>
      <c r="J41" s="267">
        <f>'[3]Branch Consolidated'!J50</f>
        <v>-7080.7300000000005</v>
      </c>
      <c r="K41" s="267">
        <f>'[3]Branch Consolidated'!K50</f>
        <v>11820.74</v>
      </c>
      <c r="L41" s="267">
        <f>'[3]Branch Consolidated'!L50</f>
        <v>-771.47999999999979</v>
      </c>
      <c r="M41" s="268">
        <f>'[3]Branch Consolidated'!M50</f>
        <v>-8597.6799999999985</v>
      </c>
    </row>
    <row r="42" spans="1:17" x14ac:dyDescent="0.2">
      <c r="A42" s="207" t="s">
        <v>42</v>
      </c>
      <c r="B42" s="276">
        <f t="shared" ref="B42:M42" si="5">(B17-B36-B41)+B41</f>
        <v>192793.50999999998</v>
      </c>
      <c r="C42" s="276">
        <f t="shared" si="5"/>
        <v>209252.15</v>
      </c>
      <c r="D42" s="276">
        <f t="shared" si="5"/>
        <v>188019.77999999997</v>
      </c>
      <c r="E42" s="276">
        <f t="shared" si="5"/>
        <v>194086.33999999997</v>
      </c>
      <c r="F42" s="276">
        <f t="shared" si="5"/>
        <v>203155.30999999997</v>
      </c>
      <c r="G42" s="276">
        <f t="shared" si="5"/>
        <v>200900.79999999996</v>
      </c>
      <c r="H42" s="276">
        <f t="shared" si="5"/>
        <v>200821.63999999996</v>
      </c>
      <c r="I42" s="276">
        <f t="shared" si="5"/>
        <v>205944.88</v>
      </c>
      <c r="J42" s="276">
        <f t="shared" si="5"/>
        <v>200085.64500000002</v>
      </c>
      <c r="K42" s="276">
        <f t="shared" si="5"/>
        <v>213269.625</v>
      </c>
      <c r="L42" s="276">
        <f t="shared" si="5"/>
        <v>214339.51499999998</v>
      </c>
      <c r="M42" s="277">
        <f t="shared" si="5"/>
        <v>205850.35499999998</v>
      </c>
    </row>
    <row r="43" spans="1:17" x14ac:dyDescent="0.2">
      <c r="A43" s="207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8"/>
    </row>
    <row r="44" spans="1:17" ht="13.5" thickBot="1" x14ac:dyDescent="0.25">
      <c r="A44" s="205" t="s">
        <v>43</v>
      </c>
      <c r="B44" s="17">
        <f>SUM(B42:B43)</f>
        <v>192793.50999999998</v>
      </c>
      <c r="C44" s="17">
        <f t="shared" ref="C44:M44" si="6">SUM(C42:C43)</f>
        <v>209252.15</v>
      </c>
      <c r="D44" s="17">
        <f t="shared" si="6"/>
        <v>188019.77999999997</v>
      </c>
      <c r="E44" s="17">
        <f t="shared" si="6"/>
        <v>194086.33999999997</v>
      </c>
      <c r="F44" s="17">
        <f t="shared" si="6"/>
        <v>203155.30999999997</v>
      </c>
      <c r="G44" s="17">
        <f t="shared" si="6"/>
        <v>200900.79999999996</v>
      </c>
      <c r="H44" s="17">
        <f t="shared" si="6"/>
        <v>200821.63999999996</v>
      </c>
      <c r="I44" s="17">
        <f t="shared" si="6"/>
        <v>205944.88</v>
      </c>
      <c r="J44" s="17">
        <f t="shared" si="6"/>
        <v>200085.64500000002</v>
      </c>
      <c r="K44" s="17">
        <f t="shared" si="6"/>
        <v>213269.625</v>
      </c>
      <c r="L44" s="17">
        <f t="shared" si="6"/>
        <v>214339.51499999998</v>
      </c>
      <c r="M44" s="278">
        <f t="shared" si="6"/>
        <v>205850.35499999998</v>
      </c>
      <c r="N44" s="18"/>
    </row>
    <row r="45" spans="1:17" ht="13.5" thickTop="1" x14ac:dyDescent="0.2">
      <c r="A45" s="189"/>
      <c r="B45" s="275"/>
      <c r="C45" s="275"/>
      <c r="D45" s="275"/>
      <c r="E45" s="263"/>
      <c r="F45" s="263"/>
      <c r="G45" s="263"/>
      <c r="H45" s="263"/>
      <c r="I45" s="263"/>
      <c r="J45" s="263"/>
      <c r="K45" s="263"/>
      <c r="L45" s="263"/>
      <c r="M45" s="279"/>
    </row>
    <row r="46" spans="1:17" x14ac:dyDescent="0.2">
      <c r="A46" s="189"/>
      <c r="B46" s="275"/>
      <c r="C46" s="275"/>
      <c r="D46" s="275"/>
      <c r="E46" s="263"/>
      <c r="F46" s="263"/>
      <c r="G46" s="263"/>
      <c r="H46" s="263"/>
      <c r="I46" s="263"/>
      <c r="J46" s="263"/>
      <c r="K46" s="263"/>
      <c r="L46" s="263"/>
      <c r="M46" s="264"/>
    </row>
    <row r="47" spans="1:17" ht="16.5" thickBot="1" x14ac:dyDescent="0.25">
      <c r="A47" s="280" t="s">
        <v>44</v>
      </c>
      <c r="B47" s="281">
        <f t="shared" ref="B47:M47" si="7">B36+B44</f>
        <v>213625.93</v>
      </c>
      <c r="C47" s="282">
        <f t="shared" si="7"/>
        <v>227671.66999999998</v>
      </c>
      <c r="D47" s="282">
        <f t="shared" si="7"/>
        <v>203523.36</v>
      </c>
      <c r="E47" s="282">
        <f t="shared" si="7"/>
        <v>209739.49999999997</v>
      </c>
      <c r="F47" s="282">
        <f t="shared" si="7"/>
        <v>219008.51999999996</v>
      </c>
      <c r="G47" s="282">
        <f t="shared" si="7"/>
        <v>218749.30999999997</v>
      </c>
      <c r="H47" s="282">
        <f t="shared" si="7"/>
        <v>218595.99999999994</v>
      </c>
      <c r="I47" s="282">
        <f t="shared" si="7"/>
        <v>220704.56</v>
      </c>
      <c r="J47" s="282">
        <f t="shared" si="7"/>
        <v>214345.32500000001</v>
      </c>
      <c r="K47" s="282">
        <f t="shared" si="7"/>
        <v>226903.435</v>
      </c>
      <c r="L47" s="282">
        <f t="shared" si="7"/>
        <v>225823.05499999999</v>
      </c>
      <c r="M47" s="283">
        <f t="shared" si="7"/>
        <v>216032.77499999999</v>
      </c>
    </row>
    <row r="48" spans="1:17" ht="13.5" thickTop="1" x14ac:dyDescent="0.2">
      <c r="M48" s="245"/>
    </row>
    <row r="49" spans="1:13" x14ac:dyDescent="0.2">
      <c r="A49" s="12" t="s">
        <v>45</v>
      </c>
      <c r="B49" s="5">
        <f t="shared" ref="B49:M49" si="8">B17-B47</f>
        <v>0</v>
      </c>
      <c r="C49" s="5">
        <f t="shared" si="8"/>
        <v>0</v>
      </c>
      <c r="D49" s="5">
        <f t="shared" si="8"/>
        <v>0</v>
      </c>
      <c r="E49" s="5">
        <f t="shared" si="8"/>
        <v>0</v>
      </c>
      <c r="F49" s="5">
        <f t="shared" si="8"/>
        <v>0</v>
      </c>
      <c r="G49" s="5">
        <f t="shared" si="8"/>
        <v>0</v>
      </c>
      <c r="H49" s="5">
        <f t="shared" si="8"/>
        <v>0</v>
      </c>
      <c r="I49" s="5">
        <f t="shared" si="8"/>
        <v>0</v>
      </c>
      <c r="J49" s="5">
        <f t="shared" si="8"/>
        <v>0</v>
      </c>
      <c r="K49" s="5">
        <f t="shared" si="8"/>
        <v>0</v>
      </c>
      <c r="L49" s="5">
        <f t="shared" si="8"/>
        <v>0</v>
      </c>
      <c r="M49" s="246">
        <f t="shared" si="8"/>
        <v>0</v>
      </c>
    </row>
  </sheetData>
  <mergeCells count="3">
    <mergeCell ref="A1:M1"/>
    <mergeCell ref="A2:M2"/>
    <mergeCell ref="A3:M3"/>
  </mergeCells>
  <printOptions horizontalCentered="1"/>
  <pageMargins left="0.5" right="0.5" top="0.75" bottom="0.75" header="0.25" footer="0.25"/>
  <pageSetup scale="76" orientation="landscape" r:id="rId1"/>
  <headerFooter>
    <oddFooter>&amp;C&amp;"Arial,Bold"&amp;8Page &amp;P of &amp;N&amp;R&amp;"Arial,Bold"&amp;8&amp;F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7924-529A-44C8-B70B-D66E67F5D506}">
  <dimension ref="A1:S53"/>
  <sheetViews>
    <sheetView zoomScale="115" zoomScaleNormal="115" workbookViewId="0">
      <pane xSplit="1" ySplit="6" topLeftCell="B7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ColWidth="8.85546875" defaultRowHeight="12.75" x14ac:dyDescent="0.2"/>
  <cols>
    <col min="1" max="1" width="30.7109375" style="3" customWidth="1"/>
    <col min="2" max="3" width="10.28515625" style="3" customWidth="1"/>
    <col min="4" max="4" width="11.5703125" style="3" customWidth="1"/>
    <col min="5" max="7" width="10.28515625" style="3" customWidth="1"/>
    <col min="8" max="9" width="10.28515625" style="3" hidden="1" customWidth="1"/>
    <col min="10" max="12" width="10.28515625" style="3" customWidth="1"/>
    <col min="13" max="13" width="12.7109375" style="3" customWidth="1"/>
    <col min="14" max="14" width="0.85546875" style="3" customWidth="1"/>
    <col min="15" max="15" width="11" style="3" customWidth="1"/>
    <col min="16" max="16" width="11" style="22" hidden="1" customWidth="1"/>
    <col min="17" max="17" width="10.5703125" style="47" customWidth="1"/>
    <col min="18" max="18" width="12.5703125" style="3" hidden="1" customWidth="1"/>
    <col min="19" max="19" width="4.7109375" style="3" customWidth="1"/>
    <col min="20" max="16384" width="8.85546875" style="3"/>
  </cols>
  <sheetData>
    <row r="1" spans="1:19" ht="12.75" customHeight="1" x14ac:dyDescent="0.2">
      <c r="A1" s="299" t="s">
        <v>46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8"/>
      <c r="S1" s="8"/>
    </row>
    <row r="2" spans="1:19" x14ac:dyDescent="0.2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8"/>
      <c r="S2" s="8"/>
    </row>
    <row r="3" spans="1:19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8"/>
      <c r="S3" s="8"/>
    </row>
    <row r="4" spans="1:19" ht="13.5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9"/>
      <c r="S4" s="19"/>
    </row>
    <row r="5" spans="1:19" ht="13.5" thickTop="1" x14ac:dyDescent="0.2">
      <c r="A5" s="178"/>
      <c r="B5" s="179" t="s">
        <v>3</v>
      </c>
      <c r="C5" s="179" t="s">
        <v>3</v>
      </c>
      <c r="D5" s="179" t="s">
        <v>3</v>
      </c>
      <c r="E5" s="179" t="s">
        <v>3</v>
      </c>
      <c r="F5" s="179" t="s">
        <v>3</v>
      </c>
      <c r="G5" s="179" t="s">
        <v>3</v>
      </c>
      <c r="H5" s="179" t="s">
        <v>3</v>
      </c>
      <c r="I5" s="179" t="s">
        <v>3</v>
      </c>
      <c r="J5" s="179" t="s">
        <v>3</v>
      </c>
      <c r="K5" s="179" t="s">
        <v>3</v>
      </c>
      <c r="L5" s="179" t="s">
        <v>3</v>
      </c>
      <c r="M5" s="180" t="s">
        <v>3</v>
      </c>
      <c r="N5" s="57"/>
      <c r="O5" s="181" t="s">
        <v>47</v>
      </c>
      <c r="P5" s="182" t="s">
        <v>48</v>
      </c>
      <c r="Q5" s="183" t="s">
        <v>49</v>
      </c>
      <c r="R5" s="19" t="s">
        <v>45</v>
      </c>
      <c r="S5" s="19"/>
    </row>
    <row r="6" spans="1:19" x14ac:dyDescent="0.2">
      <c r="A6" s="184"/>
      <c r="B6" s="185">
        <v>43475</v>
      </c>
      <c r="C6" s="185">
        <f>B6+28</f>
        <v>43503</v>
      </c>
      <c r="D6" s="185">
        <f>C6+28</f>
        <v>43531</v>
      </c>
      <c r="E6" s="185">
        <f>D6+28</f>
        <v>43559</v>
      </c>
      <c r="F6" s="185">
        <f>E6+28</f>
        <v>43587</v>
      </c>
      <c r="G6" s="185">
        <f>F6+31</f>
        <v>43618</v>
      </c>
      <c r="H6" s="185">
        <f>G6+30</f>
        <v>43648</v>
      </c>
      <c r="I6" s="185">
        <f>H6+31</f>
        <v>43679</v>
      </c>
      <c r="J6" s="185">
        <f>I6+31</f>
        <v>43710</v>
      </c>
      <c r="K6" s="185">
        <f>J6+31</f>
        <v>43741</v>
      </c>
      <c r="L6" s="185">
        <f>K6+31</f>
        <v>43772</v>
      </c>
      <c r="M6" s="20">
        <f>L6+31</f>
        <v>43803</v>
      </c>
      <c r="N6" s="135"/>
      <c r="O6" s="186">
        <v>2019</v>
      </c>
      <c r="P6" s="187" t="s">
        <v>50</v>
      </c>
      <c r="Q6" s="188" t="s">
        <v>51</v>
      </c>
      <c r="R6" s="19" t="s">
        <v>52</v>
      </c>
      <c r="S6" s="19"/>
    </row>
    <row r="7" spans="1:19" x14ac:dyDescent="0.2">
      <c r="A7" s="194" t="s">
        <v>53</v>
      </c>
      <c r="B7" s="195"/>
      <c r="C7" s="195"/>
      <c r="D7" s="190"/>
      <c r="E7" s="190"/>
      <c r="F7" s="190"/>
      <c r="G7" s="190"/>
      <c r="H7" s="190"/>
      <c r="I7" s="190"/>
      <c r="J7" s="190"/>
      <c r="K7" s="190"/>
      <c r="L7" s="190"/>
      <c r="M7" s="243"/>
      <c r="N7" s="135"/>
      <c r="O7" s="191"/>
      <c r="P7" s="187"/>
      <c r="Q7" s="193"/>
    </row>
    <row r="8" spans="1:19" x14ac:dyDescent="0.2">
      <c r="A8" s="189" t="s">
        <v>54</v>
      </c>
      <c r="B8" s="190">
        <f>'[3]Branch Income'!H42</f>
        <v>60</v>
      </c>
      <c r="C8" s="190">
        <f>'[3]Branch Income'!I42</f>
        <v>30</v>
      </c>
      <c r="D8" s="190">
        <f>'[3]Branch Income'!J42</f>
        <v>10</v>
      </c>
      <c r="E8" s="190">
        <f>'[3]Branch Income'!K42</f>
        <v>110</v>
      </c>
      <c r="F8" s="190">
        <f>'[3]Branch Income'!L42</f>
        <v>70</v>
      </c>
      <c r="G8" s="190">
        <f>'[3]Branch Income'!M42</f>
        <v>30</v>
      </c>
      <c r="H8" s="190">
        <f>'[3]Branch Income'!N42</f>
        <v>0</v>
      </c>
      <c r="I8" s="190">
        <f>'[3]Branch Income'!O42</f>
        <v>0</v>
      </c>
      <c r="J8" s="190">
        <f>'[3]Branch Income'!P42</f>
        <v>0</v>
      </c>
      <c r="K8" s="190">
        <f>'[3]Branch Income'!Q42</f>
        <v>0</v>
      </c>
      <c r="L8" s="190">
        <f>'[3]Branch Income'!R42</f>
        <v>0</v>
      </c>
      <c r="M8" s="243">
        <f>'[3]Branch Income'!S42</f>
        <v>10</v>
      </c>
      <c r="N8" s="135"/>
      <c r="O8" s="24">
        <f>SUM(B8:M8)</f>
        <v>320</v>
      </c>
      <c r="P8" s="25">
        <f t="shared" ref="P8:P16" si="0">SUM(B8:M8)</f>
        <v>320</v>
      </c>
      <c r="Q8" s="193">
        <f>'[4]BRANCH CONSOLIDATED'!$C$5</f>
        <v>250</v>
      </c>
      <c r="R8" s="26">
        <f t="shared" ref="R8:R17" si="1">O8-Q8</f>
        <v>70</v>
      </c>
      <c r="S8" s="22"/>
    </row>
    <row r="9" spans="1:19" x14ac:dyDescent="0.2">
      <c r="A9" s="189" t="s">
        <v>55</v>
      </c>
      <c r="B9" s="190">
        <f>'[3]Branch Income'!H82</f>
        <v>140</v>
      </c>
      <c r="C9" s="190">
        <f>'[3]Branch Income'!I82</f>
        <v>140</v>
      </c>
      <c r="D9" s="190">
        <f>'[3]Branch Income'!J82</f>
        <v>0</v>
      </c>
      <c r="E9" s="190">
        <f>'[3]Branch Income'!K82</f>
        <v>1150</v>
      </c>
      <c r="F9" s="190">
        <f>'[3]Branch Income'!L82</f>
        <v>1990</v>
      </c>
      <c r="G9" s="190">
        <f>'[3]Branch Income'!M82</f>
        <v>150</v>
      </c>
      <c r="H9" s="190">
        <f>'[3]Branch Income'!N82</f>
        <v>0</v>
      </c>
      <c r="I9" s="190">
        <f>'[3]Branch Income'!O82</f>
        <v>0</v>
      </c>
      <c r="J9" s="190">
        <f>'[3]Branch Income'!P82</f>
        <v>0</v>
      </c>
      <c r="K9" s="190">
        <f>'[3]Branch Income'!Q82</f>
        <v>100</v>
      </c>
      <c r="L9" s="190">
        <f>'[3]Branch Income'!R82</f>
        <v>0</v>
      </c>
      <c r="M9" s="243">
        <f>'[3]Branch Income'!S82</f>
        <v>70</v>
      </c>
      <c r="N9" s="135"/>
      <c r="O9" s="24">
        <f t="shared" ref="O9:O16" si="2">SUM(B9:M9)</f>
        <v>3740</v>
      </c>
      <c r="P9" s="25">
        <f t="shared" si="0"/>
        <v>3740</v>
      </c>
      <c r="Q9" s="193">
        <f>'[4]BRANCH CONSOLIDATED'!$C$10</f>
        <v>2500</v>
      </c>
      <c r="R9" s="26">
        <f t="shared" si="1"/>
        <v>1240</v>
      </c>
      <c r="S9" s="22"/>
    </row>
    <row r="10" spans="1:19" x14ac:dyDescent="0.2">
      <c r="A10" s="189" t="s">
        <v>56</v>
      </c>
      <c r="B10" s="190">
        <f>'[3]Branch Income'!H100</f>
        <v>0</v>
      </c>
      <c r="C10" s="190">
        <f>'[3]Branch Income'!I100</f>
        <v>0</v>
      </c>
      <c r="D10" s="190">
        <f>'[3]Branch Income'!J100</f>
        <v>0</v>
      </c>
      <c r="E10" s="190">
        <f>'[3]Branch Income'!K100</f>
        <v>2000</v>
      </c>
      <c r="F10" s="190">
        <f>'[3]Branch Income'!L100</f>
        <v>0</v>
      </c>
      <c r="G10" s="190">
        <f>'[3]Branch Income'!M100</f>
        <v>4000</v>
      </c>
      <c r="H10" s="190">
        <f>'[3]Branch Income'!N100</f>
        <v>0</v>
      </c>
      <c r="I10" s="190">
        <f>'[3]Branch Income'!O100</f>
        <v>0</v>
      </c>
      <c r="J10" s="190">
        <f>'[3]Branch Income'!P100</f>
        <v>0</v>
      </c>
      <c r="K10" s="190">
        <f>'[3]Branch Income'!Q100</f>
        <v>0</v>
      </c>
      <c r="L10" s="190">
        <f>'[3]Branch Income'!R100</f>
        <v>0</v>
      </c>
      <c r="M10" s="243">
        <f>'[3]Branch Income'!S100</f>
        <v>0</v>
      </c>
      <c r="N10" s="135"/>
      <c r="O10" s="24">
        <f t="shared" si="2"/>
        <v>6000</v>
      </c>
      <c r="P10" s="27">
        <f t="shared" si="0"/>
        <v>6000</v>
      </c>
      <c r="Q10" s="193">
        <f>'[4]BRANCH CONSOLIDATED'!$C$11</f>
        <v>10000</v>
      </c>
      <c r="R10" s="26">
        <f t="shared" si="1"/>
        <v>-4000</v>
      </c>
      <c r="S10" s="22"/>
    </row>
    <row r="11" spans="1:19" ht="13.5" x14ac:dyDescent="0.2">
      <c r="A11" s="189" t="s">
        <v>57</v>
      </c>
      <c r="B11" s="190">
        <f>'[3]Branch Income'!H116</f>
        <v>0</v>
      </c>
      <c r="C11" s="190">
        <f>'[3]Branch Income'!I116</f>
        <v>0</v>
      </c>
      <c r="D11" s="190">
        <f>'[3]Branch Income'!J116</f>
        <v>0</v>
      </c>
      <c r="E11" s="190">
        <f>'[3]Branch Income'!K116</f>
        <v>0</v>
      </c>
      <c r="F11" s="190">
        <f>'[3]Branch Income'!L116</f>
        <v>0</v>
      </c>
      <c r="G11" s="190">
        <f>'[3]Branch Income'!M116</f>
        <v>0</v>
      </c>
      <c r="H11" s="190">
        <f>'[3]Branch Income'!N116</f>
        <v>0</v>
      </c>
      <c r="I11" s="190">
        <f>'[3]Branch Income'!O116</f>
        <v>0</v>
      </c>
      <c r="J11" s="190">
        <f>'[3]Branch Income'!P116</f>
        <v>0</v>
      </c>
      <c r="K11" s="190">
        <f>'[3]Branch Income'!Q116</f>
        <v>0</v>
      </c>
      <c r="L11" s="190">
        <f>'[3]Branch Income'!R116</f>
        <v>0</v>
      </c>
      <c r="M11" s="243">
        <f>'[3]Branch Income'!S116</f>
        <v>0</v>
      </c>
      <c r="N11" s="135"/>
      <c r="O11" s="24">
        <f t="shared" si="2"/>
        <v>0</v>
      </c>
      <c r="P11" s="28">
        <f t="shared" si="0"/>
        <v>0</v>
      </c>
      <c r="Q11" s="196">
        <f>'[4]BRANCH CONSOLIDATED'!$C$12</f>
        <v>0</v>
      </c>
      <c r="R11" s="26">
        <f t="shared" si="1"/>
        <v>0</v>
      </c>
      <c r="S11" s="22"/>
    </row>
    <row r="12" spans="1:19" x14ac:dyDescent="0.2">
      <c r="A12" s="189" t="s">
        <v>58</v>
      </c>
      <c r="B12" s="190">
        <f>'[3]Branch Income'!H131</f>
        <v>0</v>
      </c>
      <c r="C12" s="190">
        <f>'[3]Branch Income'!I131</f>
        <v>0</v>
      </c>
      <c r="D12" s="190">
        <f>'[3]Branch Income'!J131</f>
        <v>0</v>
      </c>
      <c r="E12" s="190">
        <f>'[3]Branch Income'!K131</f>
        <v>8621.49</v>
      </c>
      <c r="F12" s="190">
        <f>'[3]Branch Income'!L131</f>
        <v>10511.59</v>
      </c>
      <c r="G12" s="190">
        <f>'[3]Branch Income'!M131</f>
        <v>0</v>
      </c>
      <c r="H12" s="190">
        <f>'[3]Branch Income'!N131</f>
        <v>0</v>
      </c>
      <c r="I12" s="190">
        <f>'[3]Branch Income'!O131</f>
        <v>0</v>
      </c>
      <c r="J12" s="190">
        <f>'[3]Branch Income'!P131</f>
        <v>0</v>
      </c>
      <c r="K12" s="190">
        <f>'[3]Branch Income'!Q131</f>
        <v>11819.539999999999</v>
      </c>
      <c r="L12" s="190">
        <f>'[3]Branch Income'!R131</f>
        <v>0</v>
      </c>
      <c r="M12" s="243">
        <f>'[3]Branch Income'!S131</f>
        <v>60</v>
      </c>
      <c r="N12" s="135"/>
      <c r="O12" s="24">
        <f t="shared" si="2"/>
        <v>31012.620000000003</v>
      </c>
      <c r="P12" s="25">
        <f t="shared" si="0"/>
        <v>31012.620000000003</v>
      </c>
      <c r="Q12" s="193">
        <f>SUM('[4]BRANCH CONSOLIDATED'!$C$6:$C$8)</f>
        <v>30000</v>
      </c>
      <c r="R12" s="26">
        <f t="shared" si="1"/>
        <v>1012.6200000000026</v>
      </c>
      <c r="S12" s="22"/>
    </row>
    <row r="13" spans="1:19" x14ac:dyDescent="0.2">
      <c r="A13" s="189" t="s">
        <v>59</v>
      </c>
      <c r="B13" s="190">
        <f>'[3]Branch Income'!H154</f>
        <v>2.59</v>
      </c>
      <c r="C13" s="190">
        <f>'[3]Branch Income'!I154</f>
        <v>2.41</v>
      </c>
      <c r="D13" s="190">
        <f>'[3]Branch Income'!J154</f>
        <v>2.39</v>
      </c>
      <c r="E13" s="190">
        <f>'[3]Branch Income'!K154</f>
        <v>1.65</v>
      </c>
      <c r="F13" s="190">
        <f>'[3]Branch Income'!L154</f>
        <v>2.73</v>
      </c>
      <c r="G13" s="190">
        <f>'[3]Branch Income'!M154</f>
        <v>416.33</v>
      </c>
      <c r="H13" s="190">
        <f>'[3]Branch Income'!N154</f>
        <v>4.32</v>
      </c>
      <c r="I13" s="190">
        <f>'[3]Branch Income'!O154</f>
        <v>2020.49</v>
      </c>
      <c r="J13" s="190">
        <f>'[3]Branch Income'!P154</f>
        <v>6.61</v>
      </c>
      <c r="K13" s="190">
        <f>'[3]Branch Income'!Q154</f>
        <v>6.78</v>
      </c>
      <c r="L13" s="190">
        <f>'[3]Branch Income'!R154</f>
        <v>7.26</v>
      </c>
      <c r="M13" s="243">
        <f>'[3]Branch Income'!S154</f>
        <v>7.18</v>
      </c>
      <c r="N13" s="135"/>
      <c r="O13" s="24">
        <f t="shared" si="2"/>
        <v>2480.7400000000002</v>
      </c>
      <c r="P13" s="25">
        <f t="shared" si="0"/>
        <v>2480.7400000000002</v>
      </c>
      <c r="Q13" s="193">
        <f>SUM('[4]BRANCH CONSOLIDATED'!$C$15:$C$17)</f>
        <v>3464</v>
      </c>
      <c r="R13" s="26">
        <f t="shared" si="1"/>
        <v>-983.25999999999976</v>
      </c>
      <c r="S13" s="22"/>
    </row>
    <row r="14" spans="1:19" x14ac:dyDescent="0.2">
      <c r="A14" s="189" t="s">
        <v>60</v>
      </c>
      <c r="B14" s="190">
        <f>'[5]FALKLAND Consolidated'!C21+'[5]FALKLAND Consolidated'!C28</f>
        <v>0</v>
      </c>
      <c r="C14" s="190">
        <f>'[5]FALKLAND Consolidated'!D21+'[5]FALKLAND Consolidated'!D28</f>
        <v>13250</v>
      </c>
      <c r="D14" s="190">
        <f>'[5]FALKLAND Consolidated'!E21+'[5]FALKLAND Consolidated'!E28</f>
        <v>1500</v>
      </c>
      <c r="E14" s="190">
        <f>'[5]FALKLAND Consolidated'!F21+'[5]FALKLAND Consolidated'!F28</f>
        <v>950</v>
      </c>
      <c r="F14" s="190">
        <f>'[5]FALKLAND Consolidated'!G21+'[5]FALKLAND Consolidated'!G28</f>
        <v>0</v>
      </c>
      <c r="G14" s="190">
        <f>'[5]FALKLAND Consolidated'!H21+'[5]FALKLAND Consolidated'!H28</f>
        <v>100</v>
      </c>
      <c r="H14" s="190">
        <f>'[5]FALKLAND Consolidated'!I21+'[5]FALKLAND Consolidated'!I28</f>
        <v>0</v>
      </c>
      <c r="I14" s="190">
        <f>'[5]FALKLAND Consolidated'!J21+'[5]FALKLAND Consolidated'!J28</f>
        <v>250</v>
      </c>
      <c r="J14" s="190">
        <f>'[5]FALKLAND Consolidated'!K21+'[5]FALKLAND Consolidated'!K28</f>
        <v>0</v>
      </c>
      <c r="K14" s="190">
        <f>'[5]FALKLAND Consolidated'!L21+'[5]FALKLAND Consolidated'!L28</f>
        <v>0</v>
      </c>
      <c r="L14" s="190">
        <f>'[5]FALKLAND Consolidated'!M21+'[5]FALKLAND Consolidated'!M28</f>
        <v>0</v>
      </c>
      <c r="M14" s="243">
        <f>'[5]FALKLAND Consolidated'!N21+'[5]FALKLAND Consolidated'!N28</f>
        <v>1300</v>
      </c>
      <c r="N14" s="135">
        <f>'[5]FALKLAND Consolidated'!K21+'[5]FALKLAND Consolidated'!K28</f>
        <v>0</v>
      </c>
      <c r="O14" s="24">
        <f t="shared" si="2"/>
        <v>17350</v>
      </c>
      <c r="P14" s="25">
        <f t="shared" si="0"/>
        <v>17350</v>
      </c>
      <c r="Q14" s="193">
        <f>'[4]BRANCH CONSOLIDATED'!$C$18</f>
        <v>16900</v>
      </c>
      <c r="R14" s="26">
        <f t="shared" si="1"/>
        <v>450</v>
      </c>
      <c r="S14" s="22"/>
    </row>
    <row r="15" spans="1:19" ht="13.5" x14ac:dyDescent="0.2">
      <c r="A15" s="189" t="s">
        <v>61</v>
      </c>
      <c r="B15" s="190">
        <f>'[5]FALKLAND Consolidated'!C14</f>
        <v>0</v>
      </c>
      <c r="C15" s="190">
        <f>'[5]FALKLAND Consolidated'!D14</f>
        <v>2106.83</v>
      </c>
      <c r="D15" s="190">
        <f>'[5]FALKLAND Consolidated'!E14</f>
        <v>0</v>
      </c>
      <c r="E15" s="190">
        <f>'[5]FALKLAND Consolidated'!F14</f>
        <v>0</v>
      </c>
      <c r="F15" s="190">
        <f>'[5]FALKLAND Consolidated'!G14</f>
        <v>0</v>
      </c>
      <c r="G15" s="190">
        <f>'[5]FALKLAND Consolidated'!H14</f>
        <v>4300.63</v>
      </c>
      <c r="H15" s="190">
        <f>'[5]FALKLAND Consolidated'!I14</f>
        <v>34.25</v>
      </c>
      <c r="I15" s="190">
        <f>'[5]FALKLAND Consolidated'!J14</f>
        <v>694.98</v>
      </c>
      <c r="J15" s="190">
        <f>'[5]FALKLAND Consolidated'!K14</f>
        <v>0</v>
      </c>
      <c r="K15" s="190">
        <f>'[5]FALKLAND Consolidated'!L14</f>
        <v>0</v>
      </c>
      <c r="L15" s="190">
        <f>'[5]FALKLAND Consolidated'!M14</f>
        <v>0</v>
      </c>
      <c r="M15" s="243">
        <f>'[5]FALKLAND Consolidated'!N14</f>
        <v>0</v>
      </c>
      <c r="N15" s="135"/>
      <c r="O15" s="24">
        <f t="shared" si="2"/>
        <v>7136.6900000000005</v>
      </c>
      <c r="P15" s="25">
        <f t="shared" si="0"/>
        <v>7136.6900000000005</v>
      </c>
      <c r="Q15" s="196">
        <f>SUM('[4]BRANCH CONSOLIDATED'!$C$19:$C$20)</f>
        <v>2150</v>
      </c>
      <c r="R15" s="26">
        <f t="shared" si="1"/>
        <v>4986.6900000000005</v>
      </c>
      <c r="S15" s="22"/>
    </row>
    <row r="16" spans="1:19" ht="13.5" thickBot="1" x14ac:dyDescent="0.25">
      <c r="A16" s="189" t="s">
        <v>62</v>
      </c>
      <c r="B16" s="29">
        <f>'[6]KINGSMILL Consolidated'!C14</f>
        <v>0</v>
      </c>
      <c r="C16" s="29">
        <f>'[6]KINGSMILL Consolidated'!D14</f>
        <v>320</v>
      </c>
      <c r="D16" s="29">
        <f>'[6]KINGSMILL Consolidated'!E14</f>
        <v>120</v>
      </c>
      <c r="E16" s="29">
        <f>'[6]KINGSMILL Consolidated'!F14</f>
        <v>225</v>
      </c>
      <c r="F16" s="29">
        <f>'[6]KINGSMILL Consolidated'!G14</f>
        <v>1125</v>
      </c>
      <c r="G16" s="29">
        <f>'[6]KINGSMILL Consolidated'!H14</f>
        <v>2995</v>
      </c>
      <c r="H16" s="29">
        <f>'[6]KINGSMILL Consolidated'!I14</f>
        <v>0</v>
      </c>
      <c r="I16" s="29">
        <f>'[6]KINGSMILL Consolidated'!J14</f>
        <v>0</v>
      </c>
      <c r="J16" s="29">
        <f>'[6]KINGSMILL Consolidated'!K14</f>
        <v>1320</v>
      </c>
      <c r="K16" s="29">
        <f>'[6]KINGSMILL Consolidated'!L14</f>
        <v>520</v>
      </c>
      <c r="L16" s="29">
        <f>'[6]KINGSMILL Consolidated'!M14</f>
        <v>300</v>
      </c>
      <c r="M16" s="247">
        <f>'[6]KINGSMILL Consolidated'!N14</f>
        <v>400</v>
      </c>
      <c r="N16" s="30"/>
      <c r="O16" s="24">
        <f t="shared" si="2"/>
        <v>7325</v>
      </c>
      <c r="P16" s="25">
        <f t="shared" si="0"/>
        <v>7325</v>
      </c>
      <c r="Q16" s="197">
        <f>'[4]BRANCH CONSOLIDATED'!$C$21</f>
        <v>5800</v>
      </c>
      <c r="R16" s="26">
        <f t="shared" si="1"/>
        <v>1525</v>
      </c>
      <c r="S16" s="22"/>
    </row>
    <row r="17" spans="1:19" x14ac:dyDescent="0.2">
      <c r="A17" s="198" t="s">
        <v>63</v>
      </c>
      <c r="B17" s="199">
        <f t="shared" ref="B17:M17" si="3">SUBTOTAL(9,B8:B16)</f>
        <v>202.59</v>
      </c>
      <c r="C17" s="199">
        <f t="shared" si="3"/>
        <v>15849.24</v>
      </c>
      <c r="D17" s="199">
        <f t="shared" si="3"/>
        <v>1632.39</v>
      </c>
      <c r="E17" s="199">
        <f t="shared" si="3"/>
        <v>13058.14</v>
      </c>
      <c r="F17" s="199">
        <f t="shared" si="3"/>
        <v>13699.32</v>
      </c>
      <c r="G17" s="199">
        <f t="shared" si="3"/>
        <v>11991.96</v>
      </c>
      <c r="H17" s="199">
        <f t="shared" si="3"/>
        <v>38.57</v>
      </c>
      <c r="I17" s="199">
        <f t="shared" si="3"/>
        <v>2965.47</v>
      </c>
      <c r="J17" s="199">
        <f t="shared" si="3"/>
        <v>1326.61</v>
      </c>
      <c r="K17" s="199">
        <f t="shared" si="3"/>
        <v>12446.32</v>
      </c>
      <c r="L17" s="199">
        <f t="shared" si="3"/>
        <v>307.26</v>
      </c>
      <c r="M17" s="243">
        <f t="shared" si="3"/>
        <v>1847.18</v>
      </c>
      <c r="N17" s="135"/>
      <c r="O17" s="31">
        <f>SUBTOTAL(9,O8:O16)</f>
        <v>75365.05</v>
      </c>
      <c r="P17" s="32">
        <f>SUBTOTAL(9,P8:P16)</f>
        <v>75365.05</v>
      </c>
      <c r="Q17" s="193">
        <f>SUBTOTAL(9,Q8:Q16)</f>
        <v>71064</v>
      </c>
      <c r="R17" s="176">
        <f t="shared" si="1"/>
        <v>4301.0500000000029</v>
      </c>
      <c r="S17" s="22"/>
    </row>
    <row r="18" spans="1:19" x14ac:dyDescent="0.2">
      <c r="A18" s="198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243"/>
      <c r="N18" s="135"/>
      <c r="O18" s="200">
        <f>O17/Q17</f>
        <v>1.0605236125182933</v>
      </c>
      <c r="P18" s="201">
        <f>P17/Q17</f>
        <v>1.0605236125182933</v>
      </c>
      <c r="Q18" s="202">
        <f>Q17/Q17</f>
        <v>1</v>
      </c>
      <c r="R18" s="22"/>
      <c r="S18" s="22"/>
    </row>
    <row r="19" spans="1:19" ht="6" customHeight="1" x14ac:dyDescent="0.2">
      <c r="A19" s="189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243"/>
      <c r="N19" s="135"/>
      <c r="O19" s="190"/>
      <c r="P19" s="192"/>
      <c r="Q19" s="193"/>
      <c r="R19" s="22"/>
      <c r="S19" s="22"/>
    </row>
    <row r="20" spans="1:19" x14ac:dyDescent="0.2">
      <c r="A20" s="189" t="s">
        <v>64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243"/>
      <c r="N20" s="135"/>
      <c r="O20" s="191"/>
      <c r="P20" s="203"/>
      <c r="Q20" s="193"/>
      <c r="R20" s="22"/>
      <c r="S20" s="22"/>
    </row>
    <row r="21" spans="1:19" x14ac:dyDescent="0.2">
      <c r="A21" s="198" t="s">
        <v>65</v>
      </c>
      <c r="B21" s="190">
        <f>[6]Canteen!I31</f>
        <v>177</v>
      </c>
      <c r="C21" s="190">
        <f>[6]Canteen!J31</f>
        <v>0</v>
      </c>
      <c r="D21" s="190">
        <f>[6]Canteen!K31</f>
        <v>752.8</v>
      </c>
      <c r="E21" s="190">
        <f>[6]Canteen!L31</f>
        <v>410</v>
      </c>
      <c r="F21" s="190">
        <f>[6]Canteen!M31</f>
        <v>300</v>
      </c>
      <c r="G21" s="190">
        <f>[6]Canteen!N31</f>
        <v>0</v>
      </c>
      <c r="H21" s="190">
        <f>[6]Canteen!O31</f>
        <v>0</v>
      </c>
      <c r="I21" s="190">
        <f>[6]Canteen!P31</f>
        <v>0</v>
      </c>
      <c r="J21" s="190">
        <f>[6]Canteen!Q31</f>
        <v>0</v>
      </c>
      <c r="K21" s="190">
        <f>[6]Canteen!R31</f>
        <v>512</v>
      </c>
      <c r="L21" s="190">
        <f>[6]Canteen!S31</f>
        <v>120</v>
      </c>
      <c r="M21" s="243">
        <f>[6]Canteen!T31</f>
        <v>400</v>
      </c>
      <c r="N21" s="135"/>
      <c r="O21" s="24">
        <f t="shared" ref="O21:O23" si="4">SUM(B21:M21)</f>
        <v>2671.8</v>
      </c>
      <c r="P21" s="192"/>
      <c r="Q21" s="193"/>
      <c r="R21" s="22"/>
      <c r="S21" s="22"/>
    </row>
    <row r="22" spans="1:19" x14ac:dyDescent="0.2">
      <c r="A22" s="198" t="s">
        <v>66</v>
      </c>
      <c r="B22" s="190">
        <f>[5]Canteen!I28</f>
        <v>440.15</v>
      </c>
      <c r="C22" s="190">
        <f>[5]Canteen!J28</f>
        <v>0</v>
      </c>
      <c r="D22" s="190">
        <f>[5]Canteen!K28</f>
        <v>0</v>
      </c>
      <c r="E22" s="190">
        <f>[5]Canteen!L28</f>
        <v>33.15</v>
      </c>
      <c r="F22" s="190">
        <f>[5]Canteen!M28</f>
        <v>0</v>
      </c>
      <c r="G22" s="190">
        <f>[5]Canteen!N28</f>
        <v>789</v>
      </c>
      <c r="H22" s="190">
        <f>[5]Canteen!O28</f>
        <v>0</v>
      </c>
      <c r="I22" s="190">
        <f>[5]Canteen!P28</f>
        <v>0</v>
      </c>
      <c r="J22" s="190">
        <f>[5]Canteen!Q28</f>
        <v>0</v>
      </c>
      <c r="K22" s="190">
        <f>[5]Canteen!R28</f>
        <v>1.61</v>
      </c>
      <c r="L22" s="190">
        <f>[5]Canteen!S28</f>
        <v>0</v>
      </c>
      <c r="M22" s="243">
        <f>[5]Canteen!T28</f>
        <v>648.85</v>
      </c>
      <c r="N22" s="135"/>
      <c r="O22" s="24">
        <f t="shared" si="4"/>
        <v>1912.7599999999998</v>
      </c>
      <c r="P22" s="192"/>
      <c r="Q22" s="193"/>
      <c r="R22" s="22"/>
      <c r="S22" s="22"/>
    </row>
    <row r="23" spans="1:19" ht="13.5" thickBot="1" x14ac:dyDescent="0.25">
      <c r="A23" s="198" t="s">
        <v>67</v>
      </c>
      <c r="B23" s="190">
        <f>'[5]Chief &amp; PO'!I25</f>
        <v>40</v>
      </c>
      <c r="C23" s="190">
        <f>'[5]Chief &amp; PO'!J25</f>
        <v>0</v>
      </c>
      <c r="D23" s="190">
        <f>'[5]Chief &amp; PO'!K25</f>
        <v>200</v>
      </c>
      <c r="E23" s="190">
        <f>'[5]Chief &amp; PO'!L25</f>
        <v>0</v>
      </c>
      <c r="F23" s="190">
        <f>'[5]Chief &amp; PO'!M25</f>
        <v>250</v>
      </c>
      <c r="G23" s="190">
        <f>'[5]Chief &amp; PO'!N25</f>
        <v>0</v>
      </c>
      <c r="H23" s="190">
        <f>'[5]Chief &amp; PO'!O25</f>
        <v>0</v>
      </c>
      <c r="I23" s="190">
        <f>'[5]Chief &amp; PO'!P25</f>
        <v>0</v>
      </c>
      <c r="J23" s="190">
        <f>'[5]Chief &amp; PO'!Q25</f>
        <v>0</v>
      </c>
      <c r="K23" s="190">
        <f>'[5]Chief &amp; PO'!R25</f>
        <v>0</v>
      </c>
      <c r="L23" s="190">
        <f>'[5]Chief &amp; PO'!S25</f>
        <v>0</v>
      </c>
      <c r="M23" s="243">
        <f>'[5]Chief &amp; PO'!T25</f>
        <v>0</v>
      </c>
      <c r="N23" s="135"/>
      <c r="O23" s="24">
        <f t="shared" si="4"/>
        <v>490</v>
      </c>
      <c r="P23" s="192"/>
      <c r="Q23" s="193"/>
      <c r="R23" s="22"/>
      <c r="S23" s="22"/>
    </row>
    <row r="24" spans="1:19" x14ac:dyDescent="0.2">
      <c r="A24" s="198" t="s">
        <v>63</v>
      </c>
      <c r="B24" s="33">
        <f>SUBTOTAL(9,B21:B23)</f>
        <v>657.15</v>
      </c>
      <c r="C24" s="33">
        <f t="shared" ref="C24:O24" si="5">SUBTOTAL(9,C21:C23)</f>
        <v>0</v>
      </c>
      <c r="D24" s="33">
        <f t="shared" si="5"/>
        <v>952.8</v>
      </c>
      <c r="E24" s="33">
        <f t="shared" si="5"/>
        <v>443.15</v>
      </c>
      <c r="F24" s="33">
        <f t="shared" si="5"/>
        <v>550</v>
      </c>
      <c r="G24" s="33">
        <f t="shared" si="5"/>
        <v>789</v>
      </c>
      <c r="H24" s="33">
        <f t="shared" si="5"/>
        <v>0</v>
      </c>
      <c r="I24" s="33">
        <f t="shared" si="5"/>
        <v>0</v>
      </c>
      <c r="J24" s="33">
        <f t="shared" si="5"/>
        <v>0</v>
      </c>
      <c r="K24" s="33">
        <f t="shared" si="5"/>
        <v>513.61</v>
      </c>
      <c r="L24" s="33">
        <f t="shared" si="5"/>
        <v>120</v>
      </c>
      <c r="M24" s="248">
        <f t="shared" si="5"/>
        <v>1048.8499999999999</v>
      </c>
      <c r="N24" s="35"/>
      <c r="O24" s="34">
        <f t="shared" si="5"/>
        <v>5074.5599999999995</v>
      </c>
      <c r="P24" s="36"/>
      <c r="Q24" s="204"/>
      <c r="R24" s="22"/>
      <c r="S24" s="22"/>
    </row>
    <row r="25" spans="1:19" ht="9" customHeight="1" x14ac:dyDescent="0.2">
      <c r="A25" s="189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243"/>
      <c r="N25" s="135"/>
      <c r="O25" s="37"/>
      <c r="P25" s="192"/>
      <c r="Q25" s="193"/>
      <c r="R25" s="22"/>
      <c r="S25" s="22"/>
    </row>
    <row r="26" spans="1:19" ht="13.5" thickBot="1" x14ac:dyDescent="0.25">
      <c r="A26" s="205" t="s">
        <v>68</v>
      </c>
      <c r="B26" s="17">
        <f t="shared" ref="B26:M26" si="6">SUBTOTAL(9,B8:B25)</f>
        <v>859.74</v>
      </c>
      <c r="C26" s="17">
        <f>SUBTOTAL(9,C8:C25)</f>
        <v>15849.24</v>
      </c>
      <c r="D26" s="17">
        <f t="shared" si="6"/>
        <v>2585.19</v>
      </c>
      <c r="E26" s="17">
        <f t="shared" si="6"/>
        <v>13501.289999999999</v>
      </c>
      <c r="F26" s="17">
        <f t="shared" si="6"/>
        <v>14249.32</v>
      </c>
      <c r="G26" s="17">
        <f t="shared" si="6"/>
        <v>12780.96</v>
      </c>
      <c r="H26" s="17">
        <f t="shared" si="6"/>
        <v>38.57</v>
      </c>
      <c r="I26" s="17">
        <f t="shared" si="6"/>
        <v>2965.47</v>
      </c>
      <c r="J26" s="17">
        <f t="shared" si="6"/>
        <v>1326.61</v>
      </c>
      <c r="K26" s="17">
        <f t="shared" si="6"/>
        <v>12959.93</v>
      </c>
      <c r="L26" s="17">
        <f t="shared" si="6"/>
        <v>427.26</v>
      </c>
      <c r="M26" s="244">
        <f t="shared" si="6"/>
        <v>2896.03</v>
      </c>
      <c r="N26" s="135"/>
      <c r="O26" s="17">
        <f>SUBTOTAL(9,O8:O25)-O18</f>
        <v>80439.61</v>
      </c>
      <c r="P26" s="38"/>
      <c r="Q26" s="206">
        <f>SUBTOTAL(9,Q8:Q25)-Q18</f>
        <v>71064</v>
      </c>
      <c r="R26" s="22"/>
      <c r="S26" s="22"/>
    </row>
    <row r="27" spans="1:19" ht="9.75" customHeight="1" thickTop="1" x14ac:dyDescent="0.2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243"/>
      <c r="N27" s="135"/>
      <c r="O27" s="191"/>
      <c r="P27" s="192"/>
      <c r="Q27" s="193"/>
      <c r="R27" s="22"/>
      <c r="S27" s="22"/>
    </row>
    <row r="28" spans="1:19" x14ac:dyDescent="0.2">
      <c r="A28" s="194" t="s">
        <v>69</v>
      </c>
      <c r="B28" s="190"/>
      <c r="C28" s="195"/>
      <c r="D28" s="190"/>
      <c r="E28" s="190"/>
      <c r="F28" s="190"/>
      <c r="G28" s="190"/>
      <c r="H28" s="190"/>
      <c r="I28" s="190"/>
      <c r="J28" s="190"/>
      <c r="K28" s="190"/>
      <c r="L28" s="190"/>
      <c r="M28" s="243"/>
      <c r="N28" s="135"/>
      <c r="O28" s="191"/>
      <c r="P28" s="187"/>
      <c r="Q28" s="193"/>
      <c r="R28" s="22"/>
      <c r="S28" s="22"/>
    </row>
    <row r="29" spans="1:19" x14ac:dyDescent="0.2">
      <c r="A29" s="207" t="s">
        <v>70</v>
      </c>
      <c r="B29" s="190">
        <f>'[7]Admin - Accom Consolidated'!B11</f>
        <v>0</v>
      </c>
      <c r="C29" s="190">
        <f>'[7]Admin - Accom Consolidated'!C11</f>
        <v>-7.44</v>
      </c>
      <c r="D29" s="190">
        <f>'[7]Admin - Accom Consolidated'!D11</f>
        <v>1086</v>
      </c>
      <c r="E29" s="190">
        <f>'[7]Admin - Accom Consolidated'!E11</f>
        <v>0</v>
      </c>
      <c r="F29" s="190">
        <f>'[7]Admin - Accom Consolidated'!F11</f>
        <v>0</v>
      </c>
      <c r="G29" s="190">
        <f>'[7]Admin - Accom Consolidated'!G11</f>
        <v>1398</v>
      </c>
      <c r="H29" s="190">
        <f>'[7]Admin - Accom Consolidated'!H11</f>
        <v>0</v>
      </c>
      <c r="I29" s="190">
        <f>'[7]Admin - Accom Consolidated'!I11</f>
        <v>0</v>
      </c>
      <c r="J29" s="190">
        <f>'[7]Admin - Accom Consolidated'!J11</f>
        <v>1398</v>
      </c>
      <c r="K29" s="190">
        <f>'[7]Admin - Accom Consolidated'!K11</f>
        <v>0</v>
      </c>
      <c r="L29" s="190">
        <f>'[7]Admin - Accom Consolidated'!L11</f>
        <v>0</v>
      </c>
      <c r="M29" s="243">
        <f>'[7]Admin - Accom Consolidated'!M11</f>
        <v>1374</v>
      </c>
      <c r="N29" s="135"/>
      <c r="O29" s="24">
        <f t="shared" ref="O29:O35" si="7">SUM(B29:M29)</f>
        <v>5248.5599999999995</v>
      </c>
      <c r="P29" s="25">
        <f>SUM(B29:M29)</f>
        <v>5248.5599999999995</v>
      </c>
      <c r="Q29" s="193">
        <f>'[4]BRANCH CONSOLIDATED'!$B$31</f>
        <v>6860</v>
      </c>
      <c r="R29" s="177">
        <f t="shared" ref="R29:R36" si="8">Q29-O29</f>
        <v>1611.4400000000005</v>
      </c>
      <c r="S29" s="39"/>
    </row>
    <row r="30" spans="1:19" x14ac:dyDescent="0.2">
      <c r="A30" s="189" t="s">
        <v>71</v>
      </c>
      <c r="B30" s="190">
        <f>'[7]Admin - Accom Consolidated'!B35</f>
        <v>218.32</v>
      </c>
      <c r="C30" s="190">
        <f>'[7]Admin - Accom Consolidated'!C35</f>
        <v>112.24000000000001</v>
      </c>
      <c r="D30" s="190">
        <f>'[7]Admin - Accom Consolidated'!D35</f>
        <v>360</v>
      </c>
      <c r="E30" s="190">
        <f>'[7]Admin - Accom Consolidated'!E35</f>
        <v>1275.2</v>
      </c>
      <c r="F30" s="190">
        <f>'[7]Admin - Accom Consolidated'!F35</f>
        <v>1176.1300000000001</v>
      </c>
      <c r="G30" s="190">
        <f>'[7]Admin - Accom Consolidated'!G35</f>
        <v>-25.019999999999989</v>
      </c>
      <c r="H30" s="190">
        <f>'[7]Admin - Accom Consolidated'!H35</f>
        <v>131.04</v>
      </c>
      <c r="I30" s="190">
        <f>'[7]Admin - Accom Consolidated'!I35</f>
        <v>252.51</v>
      </c>
      <c r="J30" s="190">
        <f>'[7]Admin - Accom Consolidated'!J35</f>
        <v>14.26</v>
      </c>
      <c r="K30" s="190">
        <f>'[7]Admin - Accom Consolidated'!K35</f>
        <v>464.53</v>
      </c>
      <c r="L30" s="190">
        <f>'[7]Admin - Accom Consolidated'!L35</f>
        <v>660.68</v>
      </c>
      <c r="M30" s="243">
        <f>'[7]Admin - Accom Consolidated'!M35</f>
        <v>3222.22</v>
      </c>
      <c r="N30" s="208"/>
      <c r="O30" s="24">
        <f t="shared" si="7"/>
        <v>7862.1100000000006</v>
      </c>
      <c r="P30" s="25">
        <f t="shared" ref="P30:P35" si="9">SUM(B30:M30)</f>
        <v>7862.1100000000006</v>
      </c>
      <c r="Q30" s="193">
        <f>SUM('[4]BRANCH CONSOLIDATED'!$B$32:$B$33)</f>
        <v>3650</v>
      </c>
      <c r="R30" s="177">
        <f t="shared" si="8"/>
        <v>-4212.1100000000006</v>
      </c>
      <c r="S30" s="39"/>
    </row>
    <row r="31" spans="1:19" ht="12.75" customHeight="1" x14ac:dyDescent="0.2">
      <c r="A31" s="209" t="s">
        <v>72</v>
      </c>
      <c r="B31" s="190">
        <f>'[3]Branch Expenses &amp; Transfers'!H21</f>
        <v>0</v>
      </c>
      <c r="C31" s="190">
        <f>'[3]Branch Expenses &amp; Transfers'!I21</f>
        <v>0</v>
      </c>
      <c r="D31" s="190">
        <f>'[3]Branch Expenses &amp; Transfers'!J21</f>
        <v>0</v>
      </c>
      <c r="E31" s="190">
        <f>'[3]Branch Expenses &amp; Transfers'!K21</f>
        <v>938.5</v>
      </c>
      <c r="F31" s="190">
        <f>'[3]Branch Expenses &amp; Transfers'!L21</f>
        <v>1025</v>
      </c>
      <c r="G31" s="190">
        <f>'[3]Branch Expenses &amp; Transfers'!M21</f>
        <v>-93.3</v>
      </c>
      <c r="H31" s="190">
        <f>'[3]Branch Expenses &amp; Transfers'!N21</f>
        <v>0</v>
      </c>
      <c r="I31" s="190">
        <f>'[3]Branch Expenses &amp; Transfers'!O21</f>
        <v>0</v>
      </c>
      <c r="J31" s="190">
        <f>'[3]Branch Expenses &amp; Transfers'!P21</f>
        <v>950</v>
      </c>
      <c r="K31" s="190">
        <f>'[3]Branch Expenses &amp; Transfers'!Q21</f>
        <v>-45.349999999999994</v>
      </c>
      <c r="L31" s="190">
        <f>'[3]Branch Expenses &amp; Transfers'!R21</f>
        <v>0</v>
      </c>
      <c r="M31" s="243">
        <f>'[3]Branch Expenses &amp; Transfers'!S21</f>
        <v>0</v>
      </c>
      <c r="N31" s="208"/>
      <c r="O31" s="24">
        <f t="shared" si="7"/>
        <v>2774.85</v>
      </c>
      <c r="P31" s="25">
        <f t="shared" si="9"/>
        <v>2774.85</v>
      </c>
      <c r="Q31" s="193">
        <f>'[4]BRANCH CONSOLIDATED'!$C$28</f>
        <v>3700</v>
      </c>
      <c r="R31" s="177">
        <f t="shared" si="8"/>
        <v>925.15000000000009</v>
      </c>
      <c r="S31" s="39"/>
    </row>
    <row r="32" spans="1:19" x14ac:dyDescent="0.2">
      <c r="A32" s="209" t="s">
        <v>35</v>
      </c>
      <c r="B32" s="190">
        <f>'[2]Summer Program Fund'!G45</f>
        <v>0</v>
      </c>
      <c r="C32" s="190">
        <f>'[2]Summer Program Fund'!H45</f>
        <v>0</v>
      </c>
      <c r="D32" s="190">
        <f>'[2]Summer Program Fund'!I45</f>
        <v>3632.95</v>
      </c>
      <c r="E32" s="190">
        <f>'[2]Summer Program Fund'!J45</f>
        <v>0</v>
      </c>
      <c r="F32" s="190">
        <f>'[2]Summer Program Fund'!K45</f>
        <v>0</v>
      </c>
      <c r="G32" s="190">
        <f>'[2]Summer Program Fund'!L45</f>
        <v>839.37</v>
      </c>
      <c r="H32" s="190">
        <f>'[2]Summer Program Fund'!M45</f>
        <v>0</v>
      </c>
      <c r="I32" s="190">
        <f>'[2]Summer Program Fund'!N45</f>
        <v>0</v>
      </c>
      <c r="J32" s="190">
        <f>'[2]Summer Program Fund'!O45</f>
        <v>0</v>
      </c>
      <c r="K32" s="190">
        <f>'[2]Summer Program Fund'!P45</f>
        <v>0</v>
      </c>
      <c r="L32" s="190">
        <f>'[2]Summer Program Fund'!Q45</f>
        <v>0</v>
      </c>
      <c r="M32" s="243">
        <f>'[2]Summer Program Fund'!R45</f>
        <v>2430.63</v>
      </c>
      <c r="N32" s="208"/>
      <c r="O32" s="24">
        <f t="shared" si="7"/>
        <v>6902.95</v>
      </c>
      <c r="P32" s="25">
        <f t="shared" si="9"/>
        <v>6902.95</v>
      </c>
      <c r="Q32" s="193">
        <f>'[4]BRANCH CONSOLIDATED'!$C$63</f>
        <v>10100</v>
      </c>
      <c r="R32" s="177">
        <f t="shared" si="8"/>
        <v>3197.05</v>
      </c>
      <c r="S32" s="39"/>
    </row>
    <row r="33" spans="1:19" x14ac:dyDescent="0.2">
      <c r="A33" s="209" t="s">
        <v>73</v>
      </c>
      <c r="B33" s="190">
        <f>'[2]Scholarship Funds'!G43+'[2]Scholarship Funds'!G70</f>
        <v>0</v>
      </c>
      <c r="C33" s="190">
        <f>'[2]Scholarship Funds'!H43+'[2]Scholarship Funds'!H70</f>
        <v>1000</v>
      </c>
      <c r="D33" s="190">
        <f>'[2]Scholarship Funds'!I43+'[2]Scholarship Funds'!I70</f>
        <v>0</v>
      </c>
      <c r="E33" s="190">
        <f>'[2]Scholarship Funds'!J43+'[2]Scholarship Funds'!J70</f>
        <v>0</v>
      </c>
      <c r="F33" s="190">
        <f>'[2]Scholarship Funds'!K43+'[2]Scholarship Funds'!K70</f>
        <v>0</v>
      </c>
      <c r="G33" s="190">
        <f>'[2]Scholarship Funds'!L43+'[2]Scholarship Funds'!L70</f>
        <v>0</v>
      </c>
      <c r="H33" s="190">
        <f>'[2]Scholarship Funds'!M43+'[2]Scholarship Funds'!M70</f>
        <v>0</v>
      </c>
      <c r="I33" s="190">
        <f>'[2]Scholarship Funds'!N43+'[2]Scholarship Funds'!N70</f>
        <v>500</v>
      </c>
      <c r="J33" s="190">
        <f>'[2]Scholarship Funds'!O43+'[2]Scholarship Funds'!O70</f>
        <v>0</v>
      </c>
      <c r="K33" s="190">
        <f>'[2]Scholarship Funds'!P43+'[2]Scholarship Funds'!P70</f>
        <v>0</v>
      </c>
      <c r="L33" s="190">
        <f>'[2]Scholarship Funds'!Q43+'[2]Scholarship Funds'!Q70</f>
        <v>0</v>
      </c>
      <c r="M33" s="243">
        <f>'[2]Scholarship Funds'!R43+'[2]Scholarship Funds'!R70</f>
        <v>0</v>
      </c>
      <c r="N33" s="208"/>
      <c r="O33" s="24">
        <f t="shared" si="7"/>
        <v>1500</v>
      </c>
      <c r="P33" s="25">
        <f t="shared" si="9"/>
        <v>1500</v>
      </c>
      <c r="Q33" s="193">
        <f>'[4]BRANCH CONSOLIDATED'!$C$70</f>
        <v>4000</v>
      </c>
      <c r="R33" s="177">
        <f t="shared" si="8"/>
        <v>2500</v>
      </c>
      <c r="S33" s="39"/>
    </row>
    <row r="34" spans="1:19" x14ac:dyDescent="0.2">
      <c r="A34" s="209" t="s">
        <v>74</v>
      </c>
      <c r="B34" s="190">
        <f>'[5]FALKLAND Consolidated'!C96</f>
        <v>0</v>
      </c>
      <c r="C34" s="190">
        <f>'[5]FALKLAND Consolidated'!D96</f>
        <v>70.239999999999995</v>
      </c>
      <c r="D34" s="190">
        <f>'[5]FALKLAND Consolidated'!E96</f>
        <v>24538.75</v>
      </c>
      <c r="E34" s="190">
        <f>'[5]FALKLAND Consolidated'!F96</f>
        <v>-988.94999999999993</v>
      </c>
      <c r="F34" s="190">
        <f>'[5]FALKLAND Consolidated'!G96</f>
        <v>1324.1</v>
      </c>
      <c r="G34" s="190">
        <f>'[5]FALKLAND Consolidated'!H96</f>
        <v>2521.17</v>
      </c>
      <c r="H34" s="190">
        <f>'[5]FALKLAND Consolidated'!I96</f>
        <v>60.84</v>
      </c>
      <c r="I34" s="190">
        <f>'[5]FALKLAND Consolidated'!J96</f>
        <v>0</v>
      </c>
      <c r="J34" s="190">
        <f>'[5]FALKLAND Consolidated'!K96</f>
        <v>42.4</v>
      </c>
      <c r="K34" s="190">
        <f>'[5]FALKLAND Consolidated'!L96</f>
        <v>508.6</v>
      </c>
      <c r="L34" s="190">
        <f>'[5]FALKLAND Consolidated'!M96</f>
        <v>93.74</v>
      </c>
      <c r="M34" s="243">
        <f>'[5]FALKLAND Consolidated'!N96</f>
        <v>3503.05</v>
      </c>
      <c r="N34" s="208"/>
      <c r="O34" s="24">
        <f t="shared" si="7"/>
        <v>31673.94</v>
      </c>
      <c r="P34" s="27">
        <f t="shared" si="9"/>
        <v>31673.94</v>
      </c>
      <c r="Q34" s="193">
        <f>'[4]BRANCH CONSOLIDATED'!$C$45</f>
        <v>50446</v>
      </c>
      <c r="R34" s="177">
        <f t="shared" si="8"/>
        <v>18772.060000000001</v>
      </c>
      <c r="S34" s="39"/>
    </row>
    <row r="35" spans="1:19" ht="13.5" thickBot="1" x14ac:dyDescent="0.25">
      <c r="A35" s="189" t="s">
        <v>75</v>
      </c>
      <c r="B35" s="190">
        <f>'[6]KINGSMILL Consolidated'!C67</f>
        <v>0</v>
      </c>
      <c r="C35" s="190">
        <f>'[6]KINGSMILL Consolidated'!D67</f>
        <v>384.39</v>
      </c>
      <c r="D35" s="190">
        <f>'[6]KINGSMILL Consolidated'!E67</f>
        <v>180</v>
      </c>
      <c r="E35" s="190">
        <f>'[6]KINGSMILL Consolidated'!F67</f>
        <v>2362.63</v>
      </c>
      <c r="F35" s="190">
        <f>'[6]KINGSMILL Consolidated'!G67</f>
        <v>1225.6300000000001</v>
      </c>
      <c r="G35" s="190">
        <f>'[6]KINGSMILL Consolidated'!H67</f>
        <v>7851.1900000000005</v>
      </c>
      <c r="H35" s="190">
        <f>'[6]KINGSMILL Consolidated'!I67</f>
        <v>0</v>
      </c>
      <c r="I35" s="190">
        <f>'[6]KINGSMILL Consolidated'!J67</f>
        <v>0</v>
      </c>
      <c r="J35" s="190">
        <f>'[6]KINGSMILL Consolidated'!K67</f>
        <v>6002.68</v>
      </c>
      <c r="K35" s="190">
        <f>'[6]KINGSMILL Consolidated'!L67</f>
        <v>0</v>
      </c>
      <c r="L35" s="190">
        <f>'[6]KINGSMILL Consolidated'!M67</f>
        <v>293.68</v>
      </c>
      <c r="M35" s="243">
        <f>'[6]KINGSMILL Consolidated'!N67</f>
        <v>905.49</v>
      </c>
      <c r="N35" s="208"/>
      <c r="O35" s="24">
        <f t="shared" si="7"/>
        <v>19205.690000000002</v>
      </c>
      <c r="P35" s="27">
        <f t="shared" si="9"/>
        <v>19205.690000000002</v>
      </c>
      <c r="Q35" s="193">
        <f>'[4]BRANCH CONSOLIDATED'!$C$56</f>
        <v>21850</v>
      </c>
      <c r="R35" s="177">
        <f t="shared" si="8"/>
        <v>2644.3099999999977</v>
      </c>
      <c r="S35" s="39"/>
    </row>
    <row r="36" spans="1:19" x14ac:dyDescent="0.2">
      <c r="A36" s="198" t="s">
        <v>63</v>
      </c>
      <c r="B36" s="33">
        <f t="shared" ref="B36:M36" si="10">SUBTOTAL(9,B29:B35)</f>
        <v>218.32</v>
      </c>
      <c r="C36" s="33">
        <f t="shared" si="10"/>
        <v>1559.4299999999998</v>
      </c>
      <c r="D36" s="33">
        <f t="shared" si="10"/>
        <v>29797.7</v>
      </c>
      <c r="E36" s="33">
        <f t="shared" si="10"/>
        <v>3587.38</v>
      </c>
      <c r="F36" s="33">
        <f t="shared" si="10"/>
        <v>4750.8600000000006</v>
      </c>
      <c r="G36" s="33">
        <f t="shared" si="10"/>
        <v>12491.41</v>
      </c>
      <c r="H36" s="33">
        <f t="shared" si="10"/>
        <v>191.88</v>
      </c>
      <c r="I36" s="33">
        <f t="shared" si="10"/>
        <v>752.51</v>
      </c>
      <c r="J36" s="33">
        <f t="shared" si="10"/>
        <v>8407.34</v>
      </c>
      <c r="K36" s="33">
        <f t="shared" si="10"/>
        <v>927.78</v>
      </c>
      <c r="L36" s="33">
        <f t="shared" si="10"/>
        <v>1048.0999999999999</v>
      </c>
      <c r="M36" s="248">
        <f t="shared" si="10"/>
        <v>11435.39</v>
      </c>
      <c r="N36" s="208"/>
      <c r="O36" s="33">
        <f>SUBTOTAL(9,O29:O35)</f>
        <v>75168.100000000006</v>
      </c>
      <c r="P36" s="40">
        <f>SUBTOTAL(9,P29:P35)</f>
        <v>75168.100000000006</v>
      </c>
      <c r="Q36" s="210">
        <f>SUBTOTAL(9,Q29:Q35)</f>
        <v>100606</v>
      </c>
      <c r="R36" s="177">
        <f t="shared" si="8"/>
        <v>25437.899999999994</v>
      </c>
      <c r="S36" s="39"/>
    </row>
    <row r="37" spans="1:19" ht="12.75" customHeight="1" x14ac:dyDescent="0.2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243"/>
      <c r="N37" s="208"/>
      <c r="O37" s="211">
        <f>O36/Q36</f>
        <v>0.74715325129713939</v>
      </c>
      <c r="P37" s="212">
        <f>P36/Q36</f>
        <v>0.74715325129713939</v>
      </c>
      <c r="Q37" s="213">
        <f>Q36/Q36</f>
        <v>1</v>
      </c>
      <c r="R37" s="22"/>
      <c r="S37" s="22"/>
    </row>
    <row r="38" spans="1:19" ht="6" customHeight="1" x14ac:dyDescent="0.2">
      <c r="A38" s="189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243"/>
      <c r="N38" s="135"/>
      <c r="O38" s="190"/>
      <c r="P38" s="192"/>
      <c r="Q38" s="193"/>
      <c r="R38" s="22"/>
      <c r="S38" s="22"/>
    </row>
    <row r="39" spans="1:19" x14ac:dyDescent="0.2">
      <c r="A39" s="189" t="s">
        <v>76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243"/>
      <c r="N39" s="208"/>
      <c r="O39" s="190"/>
      <c r="P39" s="192"/>
      <c r="Q39" s="193"/>
      <c r="R39" s="22"/>
      <c r="S39" s="22"/>
    </row>
    <row r="40" spans="1:19" x14ac:dyDescent="0.2">
      <c r="A40" s="198" t="s">
        <v>65</v>
      </c>
      <c r="B40" s="190">
        <f>[6]Canteen!I33</f>
        <v>0</v>
      </c>
      <c r="C40" s="190">
        <f>[6]Canteen!J33</f>
        <v>500</v>
      </c>
      <c r="D40" s="190">
        <f>[6]Canteen!K33</f>
        <v>0</v>
      </c>
      <c r="E40" s="190">
        <f>[6]Canteen!L33</f>
        <v>0</v>
      </c>
      <c r="F40" s="190">
        <f>[6]Canteen!M33</f>
        <v>127.97</v>
      </c>
      <c r="G40" s="190">
        <f>[6]Canteen!N33</f>
        <v>0</v>
      </c>
      <c r="H40" s="190">
        <f>[6]Canteen!O33</f>
        <v>0</v>
      </c>
      <c r="I40" s="190">
        <f>[6]Canteen!P33</f>
        <v>0</v>
      </c>
      <c r="J40" s="190">
        <f>[6]Canteen!Q33</f>
        <v>0</v>
      </c>
      <c r="K40" s="190">
        <f>[6]Canteen!R33</f>
        <v>211.41000000000003</v>
      </c>
      <c r="L40" s="190">
        <f>[6]Canteen!S33</f>
        <v>150.63999999999999</v>
      </c>
      <c r="M40" s="243">
        <f>[6]Canteen!T33</f>
        <v>58.32</v>
      </c>
      <c r="N40" s="208"/>
      <c r="O40" s="24">
        <f t="shared" ref="O40:O42" si="11">SUM(B40:M40)</f>
        <v>1048.3400000000001</v>
      </c>
      <c r="P40" s="192"/>
      <c r="Q40" s="193"/>
      <c r="R40" s="22"/>
      <c r="S40" s="22"/>
    </row>
    <row r="41" spans="1:19" x14ac:dyDescent="0.2">
      <c r="A41" s="198" t="s">
        <v>66</v>
      </c>
      <c r="B41" s="190">
        <f>[5]Canteen!I27</f>
        <v>0</v>
      </c>
      <c r="C41" s="190">
        <f>[5]Canteen!J27</f>
        <v>0</v>
      </c>
      <c r="D41" s="190">
        <f>[5]Canteen!K27</f>
        <v>0</v>
      </c>
      <c r="E41" s="190">
        <f>[5]Canteen!L27</f>
        <v>0</v>
      </c>
      <c r="F41" s="190">
        <f>[5]Canteen!M27</f>
        <v>0</v>
      </c>
      <c r="G41" s="190">
        <f>[5]Canteen!N27</f>
        <v>0</v>
      </c>
      <c r="H41" s="190">
        <f>[5]Canteen!O27</f>
        <v>0</v>
      </c>
      <c r="I41" s="190">
        <f>[5]Canteen!P27</f>
        <v>0</v>
      </c>
      <c r="J41" s="190">
        <f>[5]Canteen!Q27</f>
        <v>0</v>
      </c>
      <c r="K41" s="190">
        <f>[5]Canteen!R27</f>
        <v>0</v>
      </c>
      <c r="L41" s="190">
        <f>[5]Canteen!S27</f>
        <v>0</v>
      </c>
      <c r="M41" s="243">
        <f>[5]Canteen!T27</f>
        <v>0</v>
      </c>
      <c r="N41" s="208"/>
      <c r="O41" s="24">
        <f t="shared" si="11"/>
        <v>0</v>
      </c>
      <c r="P41" s="192"/>
      <c r="Q41" s="193"/>
      <c r="R41" s="22"/>
      <c r="S41" s="22"/>
    </row>
    <row r="42" spans="1:19" x14ac:dyDescent="0.2">
      <c r="A42" s="198" t="s">
        <v>67</v>
      </c>
      <c r="B42" s="190">
        <f>'[5]Chief &amp; PO'!I26</f>
        <v>0</v>
      </c>
      <c r="C42" s="190">
        <f>'[5]Chief &amp; PO'!J26</f>
        <v>0</v>
      </c>
      <c r="D42" s="190">
        <f>'[5]Chief &amp; PO'!K26</f>
        <v>0</v>
      </c>
      <c r="E42" s="190">
        <f>'[5]Chief &amp; PO'!L26</f>
        <v>333.57</v>
      </c>
      <c r="F42" s="190">
        <f>'[5]Chief &amp; PO'!M26</f>
        <v>221.98</v>
      </c>
      <c r="G42" s="190">
        <f>'[5]Chief &amp; PO'!N26</f>
        <v>0</v>
      </c>
      <c r="H42" s="190">
        <f>'[5]Chief &amp; PO'!O26</f>
        <v>0</v>
      </c>
      <c r="I42" s="190">
        <f>'[5]Chief &amp; PO'!P26</f>
        <v>0</v>
      </c>
      <c r="J42" s="190">
        <f>'[5]Chief &amp; PO'!Q26</f>
        <v>0</v>
      </c>
      <c r="K42" s="190">
        <f>'[5]Chief &amp; PO'!R26</f>
        <v>0</v>
      </c>
      <c r="L42" s="190">
        <f>'[5]Chief &amp; PO'!S26</f>
        <v>0</v>
      </c>
      <c r="M42" s="243">
        <f>'[5]Chief &amp; PO'!T26</f>
        <v>0</v>
      </c>
      <c r="N42" s="208"/>
      <c r="O42" s="24">
        <f t="shared" si="11"/>
        <v>555.54999999999995</v>
      </c>
      <c r="P42" s="192"/>
      <c r="Q42" s="193"/>
      <c r="R42" s="22"/>
      <c r="S42" s="22"/>
    </row>
    <row r="43" spans="1:19" x14ac:dyDescent="0.2">
      <c r="A43" s="198" t="s">
        <v>63</v>
      </c>
      <c r="B43" s="190">
        <f>SUBTOTAL(9,B40:B42)</f>
        <v>0</v>
      </c>
      <c r="C43" s="199">
        <f t="shared" ref="C43:M43" si="12">SUBTOTAL(9,C40:C42)</f>
        <v>500</v>
      </c>
      <c r="D43" s="199">
        <f t="shared" si="12"/>
        <v>0</v>
      </c>
      <c r="E43" s="199">
        <f t="shared" si="12"/>
        <v>333.57</v>
      </c>
      <c r="F43" s="199">
        <f t="shared" si="12"/>
        <v>349.95</v>
      </c>
      <c r="G43" s="199">
        <f t="shared" si="12"/>
        <v>0</v>
      </c>
      <c r="H43" s="199">
        <f t="shared" si="12"/>
        <v>0</v>
      </c>
      <c r="I43" s="199">
        <f t="shared" si="12"/>
        <v>0</v>
      </c>
      <c r="J43" s="199">
        <f t="shared" si="12"/>
        <v>0</v>
      </c>
      <c r="K43" s="199">
        <f t="shared" si="12"/>
        <v>211.41000000000003</v>
      </c>
      <c r="L43" s="199">
        <f t="shared" si="12"/>
        <v>150.63999999999999</v>
      </c>
      <c r="M43" s="243">
        <f t="shared" si="12"/>
        <v>58.32</v>
      </c>
      <c r="N43" s="208"/>
      <c r="O43" s="41">
        <f>SUBTOTAL(9,O40:O42)</f>
        <v>1603.89</v>
      </c>
      <c r="P43" s="192"/>
      <c r="Q43" s="193"/>
      <c r="R43" s="22"/>
      <c r="S43" s="22"/>
    </row>
    <row r="44" spans="1:19" x14ac:dyDescent="0.2">
      <c r="A44" s="189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243"/>
      <c r="N44" s="208"/>
      <c r="O44" s="37"/>
      <c r="P44" s="192"/>
      <c r="Q44" s="193"/>
      <c r="R44" s="22"/>
      <c r="S44" s="22"/>
    </row>
    <row r="45" spans="1:19" ht="13.5" thickBot="1" x14ac:dyDescent="0.25">
      <c r="A45" s="205" t="s">
        <v>77</v>
      </c>
      <c r="B45" s="17">
        <f t="shared" ref="B45:M45" si="13">SUBTOTAL(9,B29:B44)</f>
        <v>218.32</v>
      </c>
      <c r="C45" s="17">
        <f t="shared" si="13"/>
        <v>2059.4299999999998</v>
      </c>
      <c r="D45" s="17">
        <f t="shared" si="13"/>
        <v>29797.7</v>
      </c>
      <c r="E45" s="17">
        <f t="shared" si="13"/>
        <v>3920.9500000000003</v>
      </c>
      <c r="F45" s="17">
        <f t="shared" si="13"/>
        <v>5100.8100000000004</v>
      </c>
      <c r="G45" s="17">
        <f t="shared" si="13"/>
        <v>12491.41</v>
      </c>
      <c r="H45" s="17">
        <f t="shared" si="13"/>
        <v>191.88</v>
      </c>
      <c r="I45" s="17">
        <f t="shared" si="13"/>
        <v>752.51</v>
      </c>
      <c r="J45" s="17">
        <f t="shared" si="13"/>
        <v>8407.34</v>
      </c>
      <c r="K45" s="17">
        <f t="shared" si="13"/>
        <v>1139.19</v>
      </c>
      <c r="L45" s="17">
        <f t="shared" si="13"/>
        <v>1198.7399999999998</v>
      </c>
      <c r="M45" s="244">
        <f t="shared" si="13"/>
        <v>11493.71</v>
      </c>
      <c r="N45" s="208"/>
      <c r="O45" s="17">
        <f>SUBTOTAL(9,O29:O44)-O37</f>
        <v>76771.990000000005</v>
      </c>
      <c r="P45" s="42"/>
      <c r="Q45" s="214">
        <f>SUBTOTAL(9,Q29:Q44)-Q37</f>
        <v>100606</v>
      </c>
      <c r="R45" s="22"/>
      <c r="S45" s="22"/>
    </row>
    <row r="46" spans="1:19" ht="13.5" thickTop="1" x14ac:dyDescent="0.2">
      <c r="A46" s="189"/>
      <c r="B46" s="215"/>
      <c r="C46" s="216"/>
      <c r="D46" s="215"/>
      <c r="E46" s="215"/>
      <c r="F46" s="215"/>
      <c r="G46" s="215"/>
      <c r="H46" s="215"/>
      <c r="I46" s="215"/>
      <c r="J46" s="215"/>
      <c r="K46" s="215"/>
      <c r="L46" s="215"/>
      <c r="M46" s="249"/>
      <c r="N46" s="208"/>
      <c r="O46" s="191"/>
      <c r="P46" s="192"/>
      <c r="Q46" s="193"/>
      <c r="R46" s="22"/>
      <c r="S46" s="22"/>
    </row>
    <row r="47" spans="1:19" ht="16.5" thickBot="1" x14ac:dyDescent="0.25">
      <c r="A47" s="205" t="s">
        <v>78</v>
      </c>
      <c r="B47" s="17">
        <f t="shared" ref="B47:M47" si="14">B26-B45</f>
        <v>641.42000000000007</v>
      </c>
      <c r="C47" s="17">
        <f t="shared" si="14"/>
        <v>13789.81</v>
      </c>
      <c r="D47" s="17">
        <f t="shared" si="14"/>
        <v>-27212.510000000002</v>
      </c>
      <c r="E47" s="17">
        <f t="shared" si="14"/>
        <v>9580.3399999999983</v>
      </c>
      <c r="F47" s="17">
        <f t="shared" si="14"/>
        <v>9148.5099999999984</v>
      </c>
      <c r="G47" s="17">
        <f t="shared" si="14"/>
        <v>289.54999999999927</v>
      </c>
      <c r="H47" s="17">
        <f t="shared" si="14"/>
        <v>-153.31</v>
      </c>
      <c r="I47" s="17">
        <f t="shared" si="14"/>
        <v>2212.96</v>
      </c>
      <c r="J47" s="17">
        <f t="shared" si="14"/>
        <v>-7080.7300000000005</v>
      </c>
      <c r="K47" s="17">
        <f t="shared" si="14"/>
        <v>11820.74</v>
      </c>
      <c r="L47" s="17">
        <f t="shared" si="14"/>
        <v>-771.47999999999979</v>
      </c>
      <c r="M47" s="250">
        <f t="shared" si="14"/>
        <v>-8597.6799999999985</v>
      </c>
      <c r="N47" s="170"/>
      <c r="O47" s="17">
        <f>O26-O45</f>
        <v>3667.6199999999953</v>
      </c>
      <c r="P47" s="43"/>
      <c r="Q47" s="217">
        <f>Q26-Q45</f>
        <v>-29542</v>
      </c>
      <c r="R47" s="22"/>
      <c r="S47" s="22"/>
    </row>
    <row r="48" spans="1:19" ht="6" customHeight="1" thickTop="1" thickBot="1" x14ac:dyDescent="0.25">
      <c r="A48" s="189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251" t="s">
        <v>79</v>
      </c>
      <c r="N48" s="170"/>
      <c r="O48" s="171"/>
      <c r="P48" s="172">
        <f>SUM(B47:M47)</f>
        <v>3667.6199999999935</v>
      </c>
      <c r="Q48" s="218"/>
      <c r="R48" s="22"/>
      <c r="S48" s="22"/>
    </row>
    <row r="49" spans="1:19" ht="14.25" thickTop="1" thickBot="1" x14ac:dyDescent="0.25">
      <c r="A49" s="205" t="s">
        <v>80</v>
      </c>
      <c r="B49" s="173">
        <f t="shared" ref="B49:M49" si="15">B17-B36</f>
        <v>-15.72999999999999</v>
      </c>
      <c r="C49" s="173">
        <f t="shared" si="15"/>
        <v>14289.81</v>
      </c>
      <c r="D49" s="173">
        <f t="shared" si="15"/>
        <v>-28165.31</v>
      </c>
      <c r="E49" s="173">
        <f t="shared" si="15"/>
        <v>9470.7599999999984</v>
      </c>
      <c r="F49" s="174">
        <f t="shared" si="15"/>
        <v>8948.4599999999991</v>
      </c>
      <c r="G49" s="174">
        <f t="shared" si="15"/>
        <v>-499.45000000000073</v>
      </c>
      <c r="H49" s="174">
        <f t="shared" si="15"/>
        <v>-153.31</v>
      </c>
      <c r="I49" s="174">
        <f t="shared" si="15"/>
        <v>2212.96</v>
      </c>
      <c r="J49" s="174">
        <f t="shared" si="15"/>
        <v>-7080.7300000000005</v>
      </c>
      <c r="K49" s="174">
        <f t="shared" si="15"/>
        <v>11518.539999999999</v>
      </c>
      <c r="L49" s="174">
        <f t="shared" si="15"/>
        <v>-740.83999999999992</v>
      </c>
      <c r="M49" s="252">
        <f t="shared" si="15"/>
        <v>-9588.2099999999991</v>
      </c>
      <c r="N49" s="170"/>
      <c r="O49" s="175">
        <f>O17-O36</f>
        <v>196.94999999999709</v>
      </c>
      <c r="P49" s="175">
        <f>P17-P36</f>
        <v>196.94999999999709</v>
      </c>
      <c r="Q49" s="219">
        <f>Q17-Q36</f>
        <v>-29542</v>
      </c>
      <c r="R49" s="39"/>
      <c r="S49" s="39"/>
    </row>
    <row r="50" spans="1:19" ht="13.5" hidden="1" thickTop="1" x14ac:dyDescent="0.2">
      <c r="A50" s="189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253" t="s">
        <v>79</v>
      </c>
      <c r="N50" s="191"/>
      <c r="O50" s="220">
        <f>SUM(B49:M49)</f>
        <v>196.94999999999345</v>
      </c>
      <c r="P50" s="221">
        <f>SUM(B49:M49)</f>
        <v>196.94999999999345</v>
      </c>
      <c r="Q50" s="222"/>
      <c r="R50" s="22"/>
      <c r="S50" s="22"/>
    </row>
    <row r="51" spans="1:19" ht="14.25" thickTop="1" thickBot="1" x14ac:dyDescent="0.25">
      <c r="A51" s="223" t="s">
        <v>81</v>
      </c>
      <c r="B51" s="224">
        <f t="shared" ref="B51:M51" si="16">B24-B43</f>
        <v>657.15</v>
      </c>
      <c r="C51" s="224">
        <f t="shared" si="16"/>
        <v>-500</v>
      </c>
      <c r="D51" s="224">
        <f t="shared" si="16"/>
        <v>952.8</v>
      </c>
      <c r="E51" s="224">
        <f t="shared" si="16"/>
        <v>109.57999999999998</v>
      </c>
      <c r="F51" s="224">
        <f t="shared" si="16"/>
        <v>200.05</v>
      </c>
      <c r="G51" s="224">
        <f t="shared" si="16"/>
        <v>789</v>
      </c>
      <c r="H51" s="224">
        <f t="shared" si="16"/>
        <v>0</v>
      </c>
      <c r="I51" s="224">
        <f t="shared" si="16"/>
        <v>0</v>
      </c>
      <c r="J51" s="224">
        <f t="shared" si="16"/>
        <v>0</v>
      </c>
      <c r="K51" s="224">
        <f t="shared" si="16"/>
        <v>302.2</v>
      </c>
      <c r="L51" s="224">
        <f t="shared" si="16"/>
        <v>-30.639999999999986</v>
      </c>
      <c r="M51" s="254">
        <f t="shared" si="16"/>
        <v>990.52999999999986</v>
      </c>
      <c r="N51" s="208"/>
      <c r="O51" s="225">
        <f>O24-O43</f>
        <v>3470.6699999999992</v>
      </c>
      <c r="P51" s="226">
        <f>P24-P43</f>
        <v>0</v>
      </c>
      <c r="Q51" s="227"/>
    </row>
    <row r="52" spans="1:19" ht="13.5" thickTop="1" x14ac:dyDescent="0.2">
      <c r="M52" s="44" t="s">
        <v>79</v>
      </c>
      <c r="O52" s="45">
        <f>SUM(B51:M51)</f>
        <v>3470.6699999999996</v>
      </c>
      <c r="P52" s="46">
        <f>SUM(B51:M51)</f>
        <v>3470.6699999999996</v>
      </c>
    </row>
    <row r="53" spans="1:19" x14ac:dyDescent="0.2">
      <c r="D53" s="5"/>
    </row>
  </sheetData>
  <mergeCells count="1">
    <mergeCell ref="A1:Q3"/>
  </mergeCells>
  <printOptions horizontalCentered="1"/>
  <pageMargins left="0.25" right="0.25" top="0.5" bottom="0.25" header="0.25" footer="0.25"/>
  <pageSetup scale="70" orientation="landscape" r:id="rId1"/>
  <headerFooter>
    <oddFooter>&amp;C&amp;"Arial,Bold"&amp;8Page &amp;P of &amp;N&amp;R&amp;8&amp;F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Dec Account</vt:lpstr>
      <vt:lpstr>Dec Reconciliation</vt:lpstr>
      <vt:lpstr>Branch Balance Sheet</vt:lpstr>
      <vt:lpstr>Branch Income-Expense Sheet</vt:lpstr>
      <vt:lpstr>'Branch Balance Sheet'!Print_Area</vt:lpstr>
      <vt:lpstr>'Branch Income-Expense Sheet'!Print_Area</vt:lpstr>
      <vt:lpstr>'Dec Account'!Print_Area</vt:lpstr>
      <vt:lpstr>'Branch Income-Expense Sheet'!Print_Titles</vt:lpstr>
      <vt:lpstr>'Dec Account'!Print_Titles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Powell</dc:creator>
  <cp:lastModifiedBy>Gerry Powell</cp:lastModifiedBy>
  <cp:lastPrinted>2020-01-13T08:39:17Z</cp:lastPrinted>
  <dcterms:created xsi:type="dcterms:W3CDTF">2020-01-13T05:42:58Z</dcterms:created>
  <dcterms:modified xsi:type="dcterms:W3CDTF">2020-01-13T10:24:29Z</dcterms:modified>
</cp:coreProperties>
</file>